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913"/>
  <workbookPr autoCompressPictures="0"/>
  <bookViews>
    <workbookView xWindow="480" yWindow="120" windowWidth="27800" windowHeight="14380"/>
  </bookViews>
  <sheets>
    <sheet name="$75 million _1.7% base tax incr" sheetId="1" r:id="rId1"/>
    <sheet name="$75 million_3.02% base tax incr" sheetId="2" r:id="rId2"/>
    <sheet name="$85 million_1.7% base tax incr" sheetId="3" r:id="rId3"/>
    <sheet name="$85 million_3.02% base tax incr" sheetId="4"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50" i="4" l="1"/>
  <c r="E52" i="4"/>
  <c r="E53" i="4"/>
  <c r="D52" i="4"/>
  <c r="D53" i="4"/>
  <c r="F50" i="4"/>
  <c r="F52" i="4"/>
  <c r="F53" i="4"/>
  <c r="D20" i="4"/>
  <c r="D24" i="4"/>
  <c r="D22" i="4"/>
  <c r="C16" i="4"/>
  <c r="C30" i="4"/>
  <c r="D12" i="4"/>
  <c r="D14" i="4"/>
  <c r="D32" i="4"/>
  <c r="D36" i="4"/>
  <c r="D26" i="4"/>
  <c r="D10" i="4"/>
  <c r="E12" i="4"/>
  <c r="D34" i="4"/>
  <c r="G50" i="4"/>
  <c r="E20" i="4"/>
  <c r="E24" i="4"/>
  <c r="E22" i="4"/>
  <c r="F20" i="4"/>
  <c r="F24" i="4"/>
  <c r="F22" i="4"/>
  <c r="G52" i="4"/>
  <c r="H50" i="4"/>
  <c r="E14" i="4"/>
  <c r="E32" i="4"/>
  <c r="D16" i="4"/>
  <c r="D30" i="4"/>
  <c r="E36" i="4"/>
  <c r="E34" i="4"/>
  <c r="E10" i="4"/>
  <c r="E26" i="4"/>
  <c r="E16" i="4"/>
  <c r="E30" i="4"/>
  <c r="F26" i="4"/>
  <c r="F12" i="4"/>
  <c r="F10" i="4"/>
  <c r="H52" i="4"/>
  <c r="I50" i="4"/>
  <c r="G20" i="4"/>
  <c r="G24" i="4"/>
  <c r="G22" i="4"/>
  <c r="G53" i="4"/>
  <c r="F16" i="4"/>
  <c r="F30" i="4"/>
  <c r="G26" i="4"/>
  <c r="G12" i="4"/>
  <c r="J50" i="4"/>
  <c r="I52" i="4"/>
  <c r="H20" i="4"/>
  <c r="H24" i="4"/>
  <c r="H22" i="4"/>
  <c r="H53" i="4"/>
  <c r="F34" i="4"/>
  <c r="F14" i="4"/>
  <c r="F32" i="4"/>
  <c r="F36" i="4"/>
  <c r="J52" i="4"/>
  <c r="K50" i="4"/>
  <c r="G34" i="4"/>
  <c r="G14" i="4"/>
  <c r="G32" i="4"/>
  <c r="G36" i="4"/>
  <c r="G10" i="4"/>
  <c r="I53" i="4"/>
  <c r="I20" i="4"/>
  <c r="I24" i="4"/>
  <c r="I22" i="4"/>
  <c r="G16" i="4"/>
  <c r="G30" i="4"/>
  <c r="H26" i="4"/>
  <c r="H12" i="4"/>
  <c r="H10" i="4"/>
  <c r="K52" i="4"/>
  <c r="L50" i="4"/>
  <c r="J53" i="4"/>
  <c r="J20" i="4"/>
  <c r="J24" i="4"/>
  <c r="J22" i="4"/>
  <c r="L52" i="4"/>
  <c r="M50" i="4"/>
  <c r="M52" i="4"/>
  <c r="I12" i="4"/>
  <c r="I10" i="4"/>
  <c r="H16" i="4"/>
  <c r="H30" i="4"/>
  <c r="I26" i="4"/>
  <c r="K20" i="4"/>
  <c r="K24" i="4"/>
  <c r="K22" i="4"/>
  <c r="K53" i="4"/>
  <c r="H14" i="4"/>
  <c r="H32" i="4"/>
  <c r="H36" i="4"/>
  <c r="H34" i="4"/>
  <c r="I16" i="4"/>
  <c r="I30" i="4"/>
  <c r="J26" i="4"/>
  <c r="J12" i="4"/>
  <c r="J10" i="4"/>
  <c r="M53" i="4"/>
  <c r="M20" i="4"/>
  <c r="M24" i="4"/>
  <c r="I14" i="4"/>
  <c r="I32" i="4"/>
  <c r="I36" i="4"/>
  <c r="I34" i="4"/>
  <c r="L20" i="4"/>
  <c r="L24" i="4"/>
  <c r="L22" i="4"/>
  <c r="L53" i="4"/>
  <c r="J16" i="4"/>
  <c r="J30" i="4"/>
  <c r="K26" i="4"/>
  <c r="K12" i="4"/>
  <c r="M22" i="4"/>
  <c r="J34" i="4"/>
  <c r="J14" i="4"/>
  <c r="J32" i="4"/>
  <c r="J36" i="4"/>
  <c r="K34" i="4"/>
  <c r="K14" i="4"/>
  <c r="K32" i="4"/>
  <c r="K36" i="4"/>
  <c r="K10" i="4"/>
  <c r="K16" i="4"/>
  <c r="K30" i="4"/>
  <c r="L26" i="4"/>
  <c r="L12" i="4"/>
  <c r="L10" i="4"/>
  <c r="L16" i="4"/>
  <c r="L30" i="4"/>
  <c r="M26" i="4"/>
  <c r="M12" i="4"/>
  <c r="M10" i="4"/>
  <c r="M16" i="4"/>
  <c r="M30" i="4"/>
  <c r="L14" i="4"/>
  <c r="L32" i="4"/>
  <c r="L36" i="4"/>
  <c r="L34" i="4"/>
  <c r="M14" i="4"/>
  <c r="M32" i="4"/>
  <c r="M36" i="4"/>
  <c r="M34" i="4"/>
  <c r="D52" i="3"/>
  <c r="D53" i="3"/>
  <c r="E50" i="3"/>
  <c r="F50" i="3"/>
  <c r="F52" i="3"/>
  <c r="F53" i="3"/>
  <c r="D20" i="3"/>
  <c r="D24" i="3"/>
  <c r="D22" i="3"/>
  <c r="C16" i="3"/>
  <c r="C30" i="3"/>
  <c r="D12" i="3"/>
  <c r="E52" i="3"/>
  <c r="E53" i="3"/>
  <c r="D26" i="3"/>
  <c r="D14" i="3"/>
  <c r="D32" i="3"/>
  <c r="D36" i="3"/>
  <c r="D10" i="3"/>
  <c r="E20" i="3"/>
  <c r="E24" i="3"/>
  <c r="E22" i="3"/>
  <c r="D34" i="3"/>
  <c r="G50" i="3"/>
  <c r="F20" i="3"/>
  <c r="F24" i="3"/>
  <c r="F22" i="3"/>
  <c r="G52" i="3"/>
  <c r="H50" i="3"/>
  <c r="D16" i="3"/>
  <c r="D30" i="3"/>
  <c r="E26" i="3"/>
  <c r="E12" i="3"/>
  <c r="E10" i="3"/>
  <c r="E16" i="3"/>
  <c r="E30" i="3"/>
  <c r="F26" i="3"/>
  <c r="F12" i="3"/>
  <c r="H52" i="3"/>
  <c r="I50" i="3"/>
  <c r="E14" i="3"/>
  <c r="E32" i="3"/>
  <c r="E36" i="3"/>
  <c r="E34" i="3"/>
  <c r="G20" i="3"/>
  <c r="G24" i="3"/>
  <c r="G22" i="3"/>
  <c r="G53" i="3"/>
  <c r="J50" i="3"/>
  <c r="I52" i="3"/>
  <c r="H20" i="3"/>
  <c r="H24" i="3"/>
  <c r="H22" i="3"/>
  <c r="H53" i="3"/>
  <c r="F34" i="3"/>
  <c r="F14" i="3"/>
  <c r="F32" i="3"/>
  <c r="F36" i="3"/>
  <c r="F10" i="3"/>
  <c r="I53" i="3"/>
  <c r="I20" i="3"/>
  <c r="I24" i="3"/>
  <c r="I22" i="3"/>
  <c r="F16" i="3"/>
  <c r="F30" i="3"/>
  <c r="G26" i="3"/>
  <c r="G12" i="3"/>
  <c r="J52" i="3"/>
  <c r="K50" i="3"/>
  <c r="K52" i="3"/>
  <c r="L50" i="3"/>
  <c r="G34" i="3"/>
  <c r="G14" i="3"/>
  <c r="G32" i="3"/>
  <c r="G36" i="3"/>
  <c r="J53" i="3"/>
  <c r="J20" i="3"/>
  <c r="J24" i="3"/>
  <c r="J22" i="3"/>
  <c r="G10" i="3"/>
  <c r="K20" i="3"/>
  <c r="K24" i="3"/>
  <c r="K22" i="3"/>
  <c r="K53" i="3"/>
  <c r="G16" i="3"/>
  <c r="G30" i="3"/>
  <c r="H26" i="3"/>
  <c r="H12" i="3"/>
  <c r="H10" i="3"/>
  <c r="L52" i="3"/>
  <c r="M50" i="3"/>
  <c r="M52" i="3"/>
  <c r="H16" i="3"/>
  <c r="H30" i="3"/>
  <c r="I26" i="3"/>
  <c r="I12" i="3"/>
  <c r="M53" i="3"/>
  <c r="M20" i="3"/>
  <c r="M24" i="3"/>
  <c r="H14" i="3"/>
  <c r="H32" i="3"/>
  <c r="H36" i="3"/>
  <c r="H34" i="3"/>
  <c r="L53" i="3"/>
  <c r="L20" i="3"/>
  <c r="L24" i="3"/>
  <c r="L22" i="3"/>
  <c r="I14" i="3"/>
  <c r="I32" i="3"/>
  <c r="I36" i="3"/>
  <c r="I34" i="3"/>
  <c r="M22" i="3"/>
  <c r="I10" i="3"/>
  <c r="I16" i="3"/>
  <c r="I30" i="3"/>
  <c r="J26" i="3"/>
  <c r="J12" i="3"/>
  <c r="J34" i="3"/>
  <c r="J14" i="3"/>
  <c r="J32" i="3"/>
  <c r="J36" i="3"/>
  <c r="J10" i="3"/>
  <c r="J16" i="3"/>
  <c r="J30" i="3"/>
  <c r="K26" i="3"/>
  <c r="K12" i="3"/>
  <c r="K10" i="3"/>
  <c r="K16" i="3"/>
  <c r="K30" i="3"/>
  <c r="L26" i="3"/>
  <c r="L12" i="3"/>
  <c r="L10" i="3"/>
  <c r="K34" i="3"/>
  <c r="K14" i="3"/>
  <c r="K32" i="3"/>
  <c r="K36" i="3"/>
  <c r="L16" i="3"/>
  <c r="L30" i="3"/>
  <c r="M26" i="3"/>
  <c r="M12" i="3"/>
  <c r="M10" i="3"/>
  <c r="M16" i="3"/>
  <c r="M30" i="3"/>
  <c r="L14" i="3"/>
  <c r="L32" i="3"/>
  <c r="L36" i="3"/>
  <c r="L34" i="3"/>
  <c r="M14" i="3"/>
  <c r="M32" i="3"/>
  <c r="M36" i="3"/>
  <c r="M34" i="3"/>
  <c r="D52" i="2"/>
  <c r="D53" i="2"/>
  <c r="G51" i="2"/>
  <c r="H51" i="2"/>
  <c r="E50" i="2"/>
  <c r="E52" i="2"/>
  <c r="E53" i="2"/>
  <c r="D20" i="2"/>
  <c r="D24" i="2"/>
  <c r="D22" i="2"/>
  <c r="C16" i="2"/>
  <c r="C30" i="2"/>
  <c r="D12" i="2"/>
  <c r="E20" i="2"/>
  <c r="E24" i="2"/>
  <c r="E22" i="2"/>
  <c r="D14" i="2"/>
  <c r="D32" i="2"/>
  <c r="D36" i="2"/>
  <c r="D10" i="2"/>
  <c r="I51" i="2"/>
  <c r="D26" i="2"/>
  <c r="D34" i="2"/>
  <c r="F50" i="2"/>
  <c r="G50" i="2"/>
  <c r="F52" i="2"/>
  <c r="D16" i="2"/>
  <c r="D30" i="2"/>
  <c r="E26" i="2"/>
  <c r="E12" i="2"/>
  <c r="J51" i="2"/>
  <c r="F53" i="2"/>
  <c r="F20" i="2"/>
  <c r="F24" i="2"/>
  <c r="F22" i="2"/>
  <c r="E34" i="2"/>
  <c r="E14" i="2"/>
  <c r="E32" i="2"/>
  <c r="E36" i="2"/>
  <c r="G52" i="2"/>
  <c r="H50" i="2"/>
  <c r="K51" i="2"/>
  <c r="E10" i="2"/>
  <c r="I50" i="2"/>
  <c r="H52" i="2"/>
  <c r="E16" i="2"/>
  <c r="E30" i="2"/>
  <c r="F26" i="2"/>
  <c r="F12" i="2"/>
  <c r="F10" i="2"/>
  <c r="G53" i="2"/>
  <c r="G20" i="2"/>
  <c r="G24" i="2"/>
  <c r="G22" i="2"/>
  <c r="L51" i="2"/>
  <c r="F16" i="2"/>
  <c r="F30" i="2"/>
  <c r="G26" i="2"/>
  <c r="G12" i="2"/>
  <c r="G10" i="2"/>
  <c r="H20" i="2"/>
  <c r="H24" i="2"/>
  <c r="H22" i="2"/>
  <c r="H53" i="2"/>
  <c r="J50" i="2"/>
  <c r="I52" i="2"/>
  <c r="M51" i="2"/>
  <c r="F34" i="2"/>
  <c r="F14" i="2"/>
  <c r="F32" i="2"/>
  <c r="F36" i="2"/>
  <c r="G16" i="2"/>
  <c r="G30" i="2"/>
  <c r="H26" i="2"/>
  <c r="H12" i="2"/>
  <c r="H10" i="2"/>
  <c r="I53" i="2"/>
  <c r="I20" i="2"/>
  <c r="I24" i="2"/>
  <c r="I22" i="2"/>
  <c r="K50" i="2"/>
  <c r="J52" i="2"/>
  <c r="G34" i="2"/>
  <c r="G14" i="2"/>
  <c r="G32" i="2"/>
  <c r="G36" i="2"/>
  <c r="L50" i="2"/>
  <c r="K52" i="2"/>
  <c r="H16" i="2"/>
  <c r="H30" i="2"/>
  <c r="I26" i="2"/>
  <c r="I12" i="2"/>
  <c r="J20" i="2"/>
  <c r="J24" i="2"/>
  <c r="J22" i="2"/>
  <c r="J53" i="2"/>
  <c r="H14" i="2"/>
  <c r="H32" i="2"/>
  <c r="H36" i="2"/>
  <c r="H34" i="2"/>
  <c r="I34" i="2"/>
  <c r="I14" i="2"/>
  <c r="I32" i="2"/>
  <c r="I36" i="2"/>
  <c r="K53" i="2"/>
  <c r="K20" i="2"/>
  <c r="K24" i="2"/>
  <c r="K22" i="2"/>
  <c r="I10" i="2"/>
  <c r="M50" i="2"/>
  <c r="M52" i="2"/>
  <c r="L52" i="2"/>
  <c r="L20" i="2"/>
  <c r="L24" i="2"/>
  <c r="L22" i="2"/>
  <c r="L53" i="2"/>
  <c r="M53" i="2"/>
  <c r="M20" i="2"/>
  <c r="M24" i="2"/>
  <c r="I16" i="2"/>
  <c r="I30" i="2"/>
  <c r="J26" i="2"/>
  <c r="J12" i="2"/>
  <c r="J34" i="2"/>
  <c r="J14" i="2"/>
  <c r="J32" i="2"/>
  <c r="J36" i="2"/>
  <c r="J10" i="2"/>
  <c r="M22" i="2"/>
  <c r="J16" i="2"/>
  <c r="J30" i="2"/>
  <c r="K26" i="2"/>
  <c r="K12" i="2"/>
  <c r="K10" i="2"/>
  <c r="K16" i="2"/>
  <c r="K30" i="2"/>
  <c r="L26" i="2"/>
  <c r="L12" i="2"/>
  <c r="K34" i="2"/>
  <c r="K14" i="2"/>
  <c r="K32" i="2"/>
  <c r="K36" i="2"/>
  <c r="L14" i="2"/>
  <c r="L32" i="2"/>
  <c r="L36" i="2"/>
  <c r="L34" i="2"/>
  <c r="L10" i="2"/>
  <c r="L16" i="2"/>
  <c r="L30" i="2"/>
  <c r="M26" i="2"/>
  <c r="M12" i="2"/>
  <c r="M10" i="2"/>
  <c r="M16" i="2"/>
  <c r="M30" i="2"/>
  <c r="M34" i="2"/>
  <c r="M14" i="2"/>
  <c r="M32" i="2"/>
  <c r="M36" i="2"/>
  <c r="C50" i="1"/>
  <c r="C51" i="1"/>
  <c r="F49" i="1"/>
  <c r="D48" i="1"/>
  <c r="E48" i="1"/>
  <c r="C20" i="1"/>
  <c r="C24" i="1"/>
  <c r="B16" i="1"/>
  <c r="B30" i="1"/>
  <c r="C12" i="1"/>
  <c r="D50" i="1"/>
  <c r="C26" i="1"/>
  <c r="C22" i="1"/>
  <c r="D20" i="1"/>
  <c r="D24" i="1"/>
  <c r="D22" i="1"/>
  <c r="D51" i="1"/>
  <c r="G49" i="1"/>
  <c r="C14" i="1"/>
  <c r="C10" i="1"/>
  <c r="C34" i="1"/>
  <c r="E50" i="1"/>
  <c r="F48" i="1"/>
  <c r="G48" i="1"/>
  <c r="H48" i="1"/>
  <c r="I48" i="1"/>
  <c r="J48" i="1"/>
  <c r="K48" i="1"/>
  <c r="L48" i="1"/>
  <c r="F50" i="1"/>
  <c r="C32" i="1"/>
  <c r="C36" i="1"/>
  <c r="F20" i="1"/>
  <c r="F24" i="1"/>
  <c r="F51" i="1"/>
  <c r="C16" i="1"/>
  <c r="C30" i="1"/>
  <c r="D26" i="1"/>
  <c r="D12" i="1"/>
  <c r="E20" i="1"/>
  <c r="E24" i="1"/>
  <c r="E22" i="1"/>
  <c r="E51" i="1"/>
  <c r="G50" i="1"/>
  <c r="H49" i="1"/>
  <c r="F22" i="1"/>
  <c r="I49" i="1"/>
  <c r="H50" i="1"/>
  <c r="D34" i="1"/>
  <c r="D14" i="1"/>
  <c r="D32" i="1"/>
  <c r="D36" i="1"/>
  <c r="G51" i="1"/>
  <c r="G20" i="1"/>
  <c r="G24" i="1"/>
  <c r="G22" i="1"/>
  <c r="D10" i="1"/>
  <c r="D16" i="1"/>
  <c r="D30" i="1"/>
  <c r="E26" i="1"/>
  <c r="E12" i="1"/>
  <c r="H51" i="1"/>
  <c r="H20" i="1"/>
  <c r="H24" i="1"/>
  <c r="H22" i="1"/>
  <c r="I50" i="1"/>
  <c r="J49" i="1"/>
  <c r="E34" i="1"/>
  <c r="E14" i="1"/>
  <c r="E32" i="1"/>
  <c r="E36" i="1"/>
  <c r="E10" i="1"/>
  <c r="J50" i="1"/>
  <c r="K49" i="1"/>
  <c r="I51" i="1"/>
  <c r="I20" i="1"/>
  <c r="I24" i="1"/>
  <c r="I22" i="1"/>
  <c r="K50" i="1"/>
  <c r="L49" i="1"/>
  <c r="L50" i="1"/>
  <c r="J20" i="1"/>
  <c r="J24" i="1"/>
  <c r="J22" i="1"/>
  <c r="J51" i="1"/>
  <c r="E16" i="1"/>
  <c r="E30" i="1"/>
  <c r="F26" i="1"/>
  <c r="F12" i="1"/>
  <c r="F10" i="1"/>
  <c r="F16" i="1"/>
  <c r="F30" i="1"/>
  <c r="G26" i="1"/>
  <c r="G12" i="1"/>
  <c r="L51" i="1"/>
  <c r="L20" i="1"/>
  <c r="L24" i="1"/>
  <c r="F14" i="1"/>
  <c r="F32" i="1"/>
  <c r="F36" i="1"/>
  <c r="F34" i="1"/>
  <c r="K51" i="1"/>
  <c r="K20" i="1"/>
  <c r="K24" i="1"/>
  <c r="K22" i="1"/>
  <c r="G14" i="1"/>
  <c r="G32" i="1"/>
  <c r="G36" i="1"/>
  <c r="G34" i="1"/>
  <c r="G10" i="1"/>
  <c r="L22" i="1"/>
  <c r="G16" i="1"/>
  <c r="G30" i="1"/>
  <c r="H26" i="1"/>
  <c r="H12" i="1"/>
  <c r="H10" i="1"/>
  <c r="H16" i="1"/>
  <c r="H30" i="1"/>
  <c r="I26" i="1"/>
  <c r="I12" i="1"/>
  <c r="I10" i="1"/>
  <c r="H34" i="1"/>
  <c r="H14" i="1"/>
  <c r="H32" i="1"/>
  <c r="H36" i="1"/>
  <c r="I16" i="1"/>
  <c r="I30" i="1"/>
  <c r="J26" i="1"/>
  <c r="J12" i="1"/>
  <c r="J10" i="1"/>
  <c r="I34" i="1"/>
  <c r="I14" i="1"/>
  <c r="I32" i="1"/>
  <c r="I36" i="1"/>
  <c r="J16" i="1"/>
  <c r="J30" i="1"/>
  <c r="K26" i="1"/>
  <c r="K12" i="1"/>
  <c r="K10" i="1"/>
  <c r="J14" i="1"/>
  <c r="J32" i="1"/>
  <c r="J36" i="1"/>
  <c r="J34" i="1"/>
  <c r="K16" i="1"/>
  <c r="K30" i="1"/>
  <c r="L26" i="1"/>
  <c r="L12" i="1"/>
  <c r="L10" i="1"/>
  <c r="L16" i="1"/>
  <c r="L30" i="1"/>
  <c r="K34" i="1"/>
  <c r="K14" i="1"/>
  <c r="K32" i="1"/>
  <c r="K36" i="1"/>
  <c r="L34" i="1"/>
  <c r="L14" i="1"/>
  <c r="L32" i="1"/>
  <c r="L36" i="1"/>
</calcChain>
</file>

<file path=xl/sharedStrings.xml><?xml version="1.0" encoding="utf-8"?>
<sst xmlns="http://schemas.openxmlformats.org/spreadsheetml/2006/main" count="172" uniqueCount="51">
  <si>
    <t>State College Area School District</t>
  </si>
  <si>
    <t>Budget Projections</t>
  </si>
  <si>
    <t>$75 million Referendum with $1,632,000 annual budget allocation (approximates 3/4 mill)</t>
  </si>
  <si>
    <t>Enter Assessed Value from real estate tax bill:</t>
  </si>
  <si>
    <t>Average Assessed Value</t>
  </si>
  <si>
    <t>Assumptions: Act 1 Index</t>
  </si>
  <si>
    <t>2013-2014</t>
  </si>
  <si>
    <t>2014-2015</t>
  </si>
  <si>
    <t>2015-2016</t>
  </si>
  <si>
    <t>2016-2017</t>
  </si>
  <si>
    <t>2017-2018</t>
  </si>
  <si>
    <t>2018-2019</t>
  </si>
  <si>
    <t>2019-2020</t>
  </si>
  <si>
    <t>2020-2021</t>
  </si>
  <si>
    <t>2021-2022</t>
  </si>
  <si>
    <t>2022-2023</t>
  </si>
  <si>
    <t>2023-2024</t>
  </si>
  <si>
    <t>Base School District Tax</t>
  </si>
  <si>
    <t>Millage Tax Rate</t>
  </si>
  <si>
    <t>Estimated Millage Increase</t>
  </si>
  <si>
    <t>Estimated Tax Increase</t>
  </si>
  <si>
    <t>Estimated Base Real Estate Tax Bill</t>
  </si>
  <si>
    <t>Referendum Tax</t>
  </si>
  <si>
    <t>Estimated Millage</t>
  </si>
  <si>
    <t>Estimated Tax Increase (Decrease)</t>
  </si>
  <si>
    <t>Estimated Referendum Tax Bill</t>
  </si>
  <si>
    <t xml:space="preserve">Estimated Percent Increase (Decrease) </t>
  </si>
  <si>
    <t>Total Tax</t>
  </si>
  <si>
    <t>Total Estimated Real Estate Tax Bill</t>
  </si>
  <si>
    <t>Total Estimated Tax Increase</t>
  </si>
  <si>
    <t>Total Estimated Millage Increase</t>
  </si>
  <si>
    <t>Total Estimate Percent Tax Increase</t>
  </si>
  <si>
    <t>The Base School District Tax increase is based upon a 1.7% increase, which represents the Act 1 Index (limit on tax increase) for 2012-2013 and 2013-2014.</t>
  </si>
  <si>
    <t>Referendum tax increase in 2013-2014 dollars:</t>
  </si>
  <si>
    <t>Millage Increase</t>
  </si>
  <si>
    <t>Percentage Increase</t>
  </si>
  <si>
    <t>Assumed Growth</t>
  </si>
  <si>
    <t>Value of a mill</t>
  </si>
  <si>
    <t>Referendum debt service</t>
  </si>
  <si>
    <t>Estimated millage</t>
  </si>
  <si>
    <t>Estimated tax</t>
  </si>
  <si>
    <t>Estimated Percent Increase (Decrease)</t>
  </si>
  <si>
    <t>The Base School District Tax increase from 2015-16 forward is based upon a 3.02% increase, which represents the average historical base tax increase.</t>
  </si>
  <si>
    <t>Estimated increase</t>
  </si>
  <si>
    <t>$85 million Referendum with $1,090,000 annual budget allocation (approximates 1/2 mill)</t>
  </si>
  <si>
    <t>The School District Tax increase is based upon a 1.7% increase, which represents the Act 1 Index (limit on tax increase) for 2012-2013 and 2013-2014.</t>
  </si>
  <si>
    <t>The School District Tax increase from 2015-16 forward is based upon a 3.02% increase, which represents the average historical base tax increase.</t>
  </si>
  <si>
    <t>The Referendum Tax millage rate increase (decrease) is based upon the amount of revenue needed to cover the estimated debt service divided by the revenue generated by one mill of tax revenue. The value of a mill is assumed to grow by 1.5% in each year of the projection. The Referendum Tax will remain in effect until the debt for the high school is paid in full (estimated 30 years), following a positive referendum election.</t>
  </si>
  <si>
    <t>The Referendum Tax millage rate increase (decrease )is based upon the amount of revenue needed to cover the estimated debt service divided by the revenue generated by one mill of tax revenue. The value of a mill is assumed to grow by 1.5% in each year of the projection. The Referendum Tax will remain in effect until the debt for the high school is paid in full (estimated 30 years), following a positive referendum election.</t>
  </si>
  <si>
    <t>The Referendum Tax millage rate increase (decrease)  is based upon the amount of revenue needed to cover the estimated debt service divided by the revenue generated by one mill of tax revenue. The value of a mill is assumed to grow by 1.5% in each year of the projection. The Referendum Tax will remain in effect until the debt for the high school is paid in full (estimated 30 years), following a positive referendum election.</t>
  </si>
  <si>
    <t>11.21.2013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</si>
</sst>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00_);_(* \(#,##0.000\);_(* &quot;-&quot;??_);_(@_)"/>
    <numFmt numFmtId="167" formatCode="0.0%"/>
  </numFmts>
  <fonts count="7" x14ac:knownFonts="1">
    <font>
      <sz val="11"/>
      <color theme="1"/>
      <name val="Calibri"/>
      <family val="2"/>
      <scheme val="minor"/>
    </font>
    <font>
      <sz val="11"/>
      <color theme="1"/>
      <name val="Calibri"/>
      <family val="2"/>
      <scheme val="minor"/>
    </font>
    <font>
      <b/>
      <sz val="12"/>
      <name val="Times New Roman"/>
      <family val="1"/>
    </font>
    <font>
      <sz val="12"/>
      <name val="Times New Roman"/>
      <family val="1"/>
    </font>
    <font>
      <b/>
      <i/>
      <sz val="12"/>
      <name val="Times New Roman"/>
      <family val="1"/>
    </font>
    <font>
      <b/>
      <u/>
      <sz val="12"/>
      <name val="Times New Roman"/>
      <family val="1"/>
    </font>
    <font>
      <u val="singleAccounting"/>
      <sz val="12"/>
      <name val="Times New Roman"/>
      <family val="1"/>
    </font>
  </fonts>
  <fills count="3">
    <fill>
      <patternFill patternType="none"/>
    </fill>
    <fill>
      <patternFill patternType="gray125"/>
    </fill>
    <fill>
      <patternFill patternType="solid">
        <fgColor rgb="FFFFFF00"/>
        <bgColor indexed="64"/>
      </patternFill>
    </fill>
  </fills>
  <borders count="17">
    <border>
      <left/>
      <right/>
      <top/>
      <bottom/>
      <diagonal/>
    </border>
    <border>
      <left style="double">
        <color auto="1"/>
      </left>
      <right style="double">
        <color auto="1"/>
      </right>
      <top style="double">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5">
    <xf numFmtId="0" fontId="0" fillId="0" borderId="0" xfId="0"/>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Border="1" applyAlignment="1">
      <alignment horizontal="centerContinuous"/>
    </xf>
    <xf numFmtId="0" fontId="3" fillId="0" borderId="0" xfId="0" applyFont="1"/>
    <xf numFmtId="0" fontId="2" fillId="0" borderId="0" xfId="0" quotePrefix="1" applyFont="1" applyAlignment="1">
      <alignment horizontal="centerContinuous"/>
    </xf>
    <xf numFmtId="0" fontId="2" fillId="0" borderId="0" xfId="0" quotePrefix="1" applyFont="1" applyAlignment="1">
      <alignment horizontal="left"/>
    </xf>
    <xf numFmtId="0" fontId="2" fillId="0" borderId="0" xfId="0" quotePrefix="1" applyFont="1" applyAlignment="1">
      <alignment horizontal="center"/>
    </xf>
    <xf numFmtId="0" fontId="3" fillId="0" borderId="0" xfId="0" applyFont="1" applyAlignment="1">
      <alignment horizontal="center"/>
    </xf>
    <xf numFmtId="0" fontId="3" fillId="0" borderId="0" xfId="0" applyFont="1" applyBorder="1" applyAlignment="1">
      <alignment horizontal="center"/>
    </xf>
    <xf numFmtId="1" fontId="4" fillId="0" borderId="2" xfId="0" quotePrefix="1" applyNumberFormat="1" applyFont="1" applyBorder="1" applyAlignment="1">
      <alignment horizontal="left"/>
    </xf>
    <xf numFmtId="10" fontId="4" fillId="0" borderId="3" xfId="0" applyNumberFormat="1" applyFont="1" applyBorder="1" applyAlignment="1">
      <alignment horizontal="center"/>
    </xf>
    <xf numFmtId="10" fontId="4" fillId="0" borderId="4" xfId="0" applyNumberFormat="1" applyFont="1" applyBorder="1" applyAlignment="1">
      <alignment horizontal="center"/>
    </xf>
    <xf numFmtId="0" fontId="2" fillId="0" borderId="0" xfId="0" applyFont="1"/>
    <xf numFmtId="0" fontId="5" fillId="0" borderId="0" xfId="0" quotePrefix="1" applyFont="1" applyAlignment="1">
      <alignment horizontal="center" wrapText="1"/>
    </xf>
    <xf numFmtId="43" fontId="3" fillId="0" borderId="0" xfId="1" quotePrefix="1" applyFont="1" applyAlignment="1">
      <alignment wrapText="1"/>
    </xf>
    <xf numFmtId="43" fontId="5" fillId="0" borderId="0" xfId="1" quotePrefix="1" applyFont="1" applyAlignment="1">
      <alignment wrapText="1"/>
    </xf>
    <xf numFmtId="44" fontId="6" fillId="0" borderId="0" xfId="2" applyFont="1" applyAlignment="1"/>
    <xf numFmtId="164" fontId="6" fillId="0" borderId="0" xfId="2" applyNumberFormat="1" applyFont="1" applyAlignment="1"/>
    <xf numFmtId="0" fontId="3" fillId="0" borderId="0" xfId="0" quotePrefix="1" applyFont="1" applyAlignment="1">
      <alignment horizontal="left"/>
    </xf>
    <xf numFmtId="0" fontId="5" fillId="0" borderId="0" xfId="0" quotePrefix="1" applyFont="1" applyAlignment="1">
      <alignment wrapText="1"/>
    </xf>
    <xf numFmtId="0" fontId="3" fillId="0" borderId="0" xfId="0" quotePrefix="1" applyFont="1" applyAlignment="1">
      <alignment wrapText="1"/>
    </xf>
    <xf numFmtId="164" fontId="3" fillId="0" borderId="0" xfId="2" applyNumberFormat="1" applyFont="1" applyAlignment="1"/>
    <xf numFmtId="44" fontId="5" fillId="0" borderId="0" xfId="2" quotePrefix="1" applyFont="1" applyAlignment="1">
      <alignment wrapText="1"/>
    </xf>
    <xf numFmtId="44" fontId="3" fillId="0" borderId="0" xfId="2" quotePrefix="1" applyFont="1" applyAlignment="1">
      <alignment wrapText="1"/>
    </xf>
    <xf numFmtId="2" fontId="3" fillId="0" borderId="0" xfId="0" applyNumberFormat="1" applyFont="1"/>
    <xf numFmtId="2" fontId="3" fillId="0" borderId="0" xfId="0" applyNumberFormat="1" applyFont="1" applyFill="1"/>
    <xf numFmtId="43" fontId="3" fillId="0" borderId="0" xfId="1" applyFont="1"/>
    <xf numFmtId="164" fontId="3" fillId="0" borderId="0" xfId="2" applyNumberFormat="1" applyFont="1" applyBorder="1"/>
    <xf numFmtId="164" fontId="6" fillId="0" borderId="0" xfId="2" applyNumberFormat="1" applyFont="1" applyBorder="1"/>
    <xf numFmtId="164" fontId="3" fillId="0" borderId="0" xfId="2" applyNumberFormat="1" applyFont="1"/>
    <xf numFmtId="10" fontId="3" fillId="0" borderId="0" xfId="3" applyNumberFormat="1" applyFont="1"/>
    <xf numFmtId="165" fontId="3" fillId="0" borderId="0" xfId="1" applyNumberFormat="1" applyFont="1"/>
    <xf numFmtId="164" fontId="3" fillId="0" borderId="5" xfId="2" quotePrefix="1" applyNumberFormat="1" applyFont="1" applyBorder="1" applyAlignment="1">
      <alignment horizontal="left"/>
    </xf>
    <xf numFmtId="164" fontId="3" fillId="0" borderId="6" xfId="2" applyNumberFormat="1" applyFont="1" applyBorder="1"/>
    <xf numFmtId="164" fontId="3" fillId="0" borderId="7" xfId="2" applyNumberFormat="1" applyFont="1" applyBorder="1"/>
    <xf numFmtId="43" fontId="3" fillId="0" borderId="0" xfId="0" applyNumberFormat="1" applyFont="1"/>
    <xf numFmtId="0" fontId="2" fillId="0" borderId="2" xfId="0" quotePrefix="1" applyFont="1" applyBorder="1" applyAlignment="1">
      <alignment horizontal="left"/>
    </xf>
    <xf numFmtId="0" fontId="2" fillId="0" borderId="3" xfId="0" applyFont="1" applyBorder="1"/>
    <xf numFmtId="10" fontId="2" fillId="0" borderId="3" xfId="0" applyNumberFormat="1" applyFont="1" applyBorder="1"/>
    <xf numFmtId="0" fontId="3" fillId="0" borderId="0" xfId="0" quotePrefix="1" applyFont="1" applyAlignment="1"/>
    <xf numFmtId="0" fontId="3" fillId="0" borderId="0" xfId="0" applyFont="1" applyAlignment="1">
      <alignment horizontal="center" wrapText="1"/>
    </xf>
    <xf numFmtId="165" fontId="3" fillId="0" borderId="0" xfId="1" quotePrefix="1" applyNumberFormat="1" applyFont="1" applyAlignment="1">
      <alignment horizontal="left"/>
    </xf>
    <xf numFmtId="165" fontId="3" fillId="0" borderId="0" xfId="1" applyNumberFormat="1" applyFont="1" applyAlignment="1">
      <alignment horizontal="left"/>
    </xf>
    <xf numFmtId="0" fontId="3" fillId="0" borderId="0" xfId="0" applyFont="1" applyAlignment="1">
      <alignment horizontal="left"/>
    </xf>
    <xf numFmtId="165" fontId="3" fillId="0" borderId="0" xfId="1" applyNumberFormat="1" applyFont="1" applyAlignment="1">
      <alignment horizontal="center" wrapText="1"/>
    </xf>
    <xf numFmtId="43" fontId="3" fillId="0" borderId="0" xfId="1" quotePrefix="1" applyFont="1" applyFill="1" applyAlignment="1">
      <alignment horizontal="left"/>
    </xf>
    <xf numFmtId="166" fontId="3" fillId="0" borderId="0" xfId="1" applyNumberFormat="1" applyFont="1"/>
    <xf numFmtId="10" fontId="3" fillId="0" borderId="0" xfId="3" applyNumberFormat="1" applyFont="1" applyFill="1"/>
    <xf numFmtId="0" fontId="3" fillId="0" borderId="8" xfId="0" applyFont="1" applyBorder="1"/>
    <xf numFmtId="0" fontId="3" fillId="0" borderId="9" xfId="0" applyFont="1" applyBorder="1"/>
    <xf numFmtId="0" fontId="3" fillId="0" borderId="10" xfId="0" applyFont="1" applyBorder="1"/>
    <xf numFmtId="165" fontId="3" fillId="0" borderId="11" xfId="1" applyNumberFormat="1" applyFont="1" applyBorder="1"/>
    <xf numFmtId="167" fontId="3" fillId="0" borderId="0" xfId="3" applyNumberFormat="1" applyFont="1" applyBorder="1"/>
    <xf numFmtId="165" fontId="3" fillId="0" borderId="0" xfId="1" applyNumberFormat="1" applyFont="1" applyBorder="1"/>
    <xf numFmtId="165" fontId="3" fillId="0" borderId="12" xfId="1" applyNumberFormat="1" applyFont="1" applyBorder="1"/>
    <xf numFmtId="0" fontId="3" fillId="0" borderId="11" xfId="0" applyFont="1" applyBorder="1"/>
    <xf numFmtId="0" fontId="3" fillId="0" borderId="0" xfId="0" applyFont="1" applyBorder="1"/>
    <xf numFmtId="0" fontId="3" fillId="0" borderId="12" xfId="0" applyFont="1" applyBorder="1"/>
    <xf numFmtId="0" fontId="3" fillId="0" borderId="13" xfId="0" applyFont="1" applyBorder="1"/>
    <xf numFmtId="0" fontId="3" fillId="0" borderId="14" xfId="0" applyFont="1" applyBorder="1"/>
    <xf numFmtId="44" fontId="3" fillId="0" borderId="14" xfId="0" applyNumberFormat="1" applyFont="1" applyBorder="1"/>
    <xf numFmtId="44" fontId="3" fillId="0" borderId="15" xfId="0" applyNumberFormat="1" applyFont="1" applyBorder="1"/>
    <xf numFmtId="0" fontId="0" fillId="0" borderId="0" xfId="0" applyAlignment="1"/>
    <xf numFmtId="1" fontId="4" fillId="0" borderId="16" xfId="0" applyNumberFormat="1" applyFont="1" applyBorder="1"/>
    <xf numFmtId="164" fontId="3" fillId="0" borderId="0" xfId="0" applyNumberFormat="1" applyFont="1"/>
    <xf numFmtId="165" fontId="3" fillId="0" borderId="0" xfId="1" quotePrefix="1" applyNumberFormat="1" applyFont="1" applyAlignment="1">
      <alignment horizontal="center" wrapText="1"/>
    </xf>
    <xf numFmtId="164" fontId="6" fillId="0" borderId="0" xfId="0" applyNumberFormat="1" applyFont="1" applyBorder="1"/>
    <xf numFmtId="10" fontId="2" fillId="0" borderId="0" xfId="0" applyNumberFormat="1" applyFont="1"/>
    <xf numFmtId="43" fontId="0" fillId="0" borderId="0" xfId="0" applyNumberFormat="1" applyAlignment="1"/>
    <xf numFmtId="10" fontId="0" fillId="0" borderId="0" xfId="0" applyNumberFormat="1" applyAlignment="1"/>
    <xf numFmtId="164" fontId="2" fillId="2" borderId="1" xfId="2" quotePrefix="1" applyNumberFormat="1" applyFont="1" applyFill="1" applyBorder="1" applyAlignment="1" applyProtection="1">
      <alignment horizontal="center"/>
      <protection locked="0"/>
    </xf>
    <xf numFmtId="0" fontId="3" fillId="0" borderId="0" xfId="0" applyFont="1" applyAlignment="1">
      <alignment wrapText="1"/>
    </xf>
    <xf numFmtId="0" fontId="0" fillId="0" borderId="0" xfId="0" applyAlignment="1"/>
    <xf numFmtId="0" fontId="3" fillId="0" borderId="0" xfId="0" quotePrefix="1" applyFont="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51"/>
  <sheetViews>
    <sheetView tabSelected="1" workbookViewId="0">
      <selection activeCell="C10" sqref="C10"/>
    </sheetView>
  </sheetViews>
  <sheetFormatPr baseColWidth="10" defaultColWidth="8.83203125" defaultRowHeight="15" x14ac:dyDescent="0"/>
  <cols>
    <col min="1" max="1" width="34" style="4" customWidth="1"/>
    <col min="2" max="2" width="11.33203125" style="4" customWidth="1"/>
    <col min="3" max="3" width="12.83203125" style="4" customWidth="1"/>
    <col min="4" max="4" width="11.33203125" style="4" customWidth="1"/>
    <col min="5" max="6" width="14.5" style="4" bestFit="1" customWidth="1"/>
    <col min="7" max="12" width="12.6640625" style="4" customWidth="1"/>
    <col min="13" max="16384" width="8.83203125" style="4"/>
  </cols>
  <sheetData>
    <row r="1" spans="1:12">
      <c r="A1" s="1" t="s">
        <v>0</v>
      </c>
      <c r="B1" s="2"/>
      <c r="C1" s="2"/>
      <c r="D1" s="2"/>
      <c r="E1" s="2"/>
      <c r="F1" s="2"/>
      <c r="G1" s="3"/>
      <c r="H1" s="3"/>
      <c r="I1" s="3"/>
      <c r="J1" s="2"/>
      <c r="K1" s="2"/>
      <c r="L1" s="2"/>
    </row>
    <row r="2" spans="1:12">
      <c r="A2" s="5" t="s">
        <v>1</v>
      </c>
      <c r="B2" s="2"/>
      <c r="C2" s="2"/>
      <c r="D2" s="2"/>
      <c r="E2" s="2"/>
      <c r="F2" s="2"/>
      <c r="G2" s="3"/>
      <c r="H2" s="3"/>
      <c r="I2" s="3"/>
      <c r="J2" s="2"/>
      <c r="K2" s="2"/>
      <c r="L2" s="2"/>
    </row>
    <row r="3" spans="1:12">
      <c r="A3" s="5" t="s">
        <v>50</v>
      </c>
      <c r="B3" s="2"/>
      <c r="C3" s="2"/>
      <c r="D3" s="2"/>
      <c r="E3" s="2"/>
      <c r="F3" s="2"/>
      <c r="G3" s="3"/>
      <c r="H3" s="3"/>
      <c r="I3" s="3"/>
      <c r="J3" s="2"/>
      <c r="K3" s="2"/>
      <c r="L3" s="2"/>
    </row>
    <row r="4" spans="1:12">
      <c r="A4" s="5" t="s">
        <v>2</v>
      </c>
      <c r="B4" s="2"/>
      <c r="C4" s="2"/>
      <c r="D4" s="2"/>
      <c r="E4" s="2"/>
      <c r="F4" s="2"/>
      <c r="G4" s="3"/>
      <c r="H4" s="3"/>
      <c r="I4" s="3"/>
      <c r="J4" s="2"/>
      <c r="K4" s="2"/>
      <c r="L4" s="2"/>
    </row>
    <row r="5" spans="1:12" ht="16" thickBot="1">
      <c r="A5" s="6" t="s">
        <v>3</v>
      </c>
      <c r="B5" s="2"/>
      <c r="C5" s="2"/>
      <c r="D5" s="2"/>
      <c r="E5" s="2"/>
      <c r="F5" s="2"/>
      <c r="G5" s="3"/>
      <c r="H5" s="3"/>
      <c r="I5" s="3"/>
      <c r="J5" s="2"/>
      <c r="K5" s="2"/>
      <c r="L5" s="2"/>
    </row>
    <row r="6" spans="1:12" s="8" customFormat="1" ht="17" thickTop="1" thickBot="1">
      <c r="A6" s="7" t="s">
        <v>4</v>
      </c>
      <c r="B6" s="71">
        <v>71300</v>
      </c>
      <c r="G6" s="9"/>
      <c r="H6" s="9"/>
      <c r="I6" s="9"/>
    </row>
    <row r="7" spans="1:12" s="8" customFormat="1" ht="16" thickTop="1">
      <c r="A7" s="10" t="s">
        <v>5</v>
      </c>
      <c r="B7" s="11">
        <v>1.7000000000000001E-2</v>
      </c>
      <c r="C7" s="11">
        <v>1.7000000000000001E-2</v>
      </c>
      <c r="D7" s="11">
        <v>1.7000000000000001E-2</v>
      </c>
      <c r="E7" s="11">
        <v>1.7000000000000001E-2</v>
      </c>
      <c r="F7" s="11">
        <v>1.7000000000000001E-2</v>
      </c>
      <c r="G7" s="11">
        <v>1.7000000000000001E-2</v>
      </c>
      <c r="H7" s="11">
        <v>1.7000000000000001E-2</v>
      </c>
      <c r="I7" s="11">
        <v>1.7000000000000001E-2</v>
      </c>
      <c r="J7" s="11">
        <v>1.7000000000000001E-2</v>
      </c>
      <c r="K7" s="11">
        <v>1.7000000000000001E-2</v>
      </c>
      <c r="L7" s="12">
        <v>1.7000000000000001E-2</v>
      </c>
    </row>
    <row r="8" spans="1:12">
      <c r="A8" s="13"/>
      <c r="B8" s="14" t="s">
        <v>6</v>
      </c>
      <c r="C8" s="14" t="s">
        <v>7</v>
      </c>
      <c r="D8" s="14" t="s">
        <v>8</v>
      </c>
      <c r="E8" s="14" t="s">
        <v>9</v>
      </c>
      <c r="F8" s="14" t="s">
        <v>10</v>
      </c>
      <c r="G8" s="14" t="s">
        <v>11</v>
      </c>
      <c r="H8" s="14" t="s">
        <v>12</v>
      </c>
      <c r="I8" s="14" t="s">
        <v>13</v>
      </c>
      <c r="J8" s="14" t="s">
        <v>14</v>
      </c>
      <c r="K8" s="14" t="s">
        <v>15</v>
      </c>
      <c r="L8" s="14" t="s">
        <v>16</v>
      </c>
    </row>
    <row r="9" spans="1:12">
      <c r="A9" s="13" t="s">
        <v>17</v>
      </c>
      <c r="B9" s="14"/>
      <c r="C9" s="14"/>
      <c r="D9" s="14"/>
      <c r="E9" s="14"/>
      <c r="F9" s="14"/>
      <c r="G9" s="14"/>
      <c r="H9" s="14"/>
      <c r="I9" s="14"/>
      <c r="J9" s="14"/>
      <c r="K9" s="14"/>
      <c r="L9" s="14"/>
    </row>
    <row r="10" spans="1:12">
      <c r="A10" s="4" t="s">
        <v>18</v>
      </c>
      <c r="B10" s="15">
        <v>38.75</v>
      </c>
      <c r="C10" s="15">
        <f>ROUND(+B10+C12,2)</f>
        <v>39.409999999999997</v>
      </c>
      <c r="D10" s="15">
        <f t="shared" ref="D10:L10" si="0">ROUND(+C10+D12,2)</f>
        <v>40.08</v>
      </c>
      <c r="E10" s="15">
        <f t="shared" si="0"/>
        <v>40.76</v>
      </c>
      <c r="F10" s="15">
        <f t="shared" si="0"/>
        <v>41.45</v>
      </c>
      <c r="G10" s="15">
        <f t="shared" si="0"/>
        <v>42.15</v>
      </c>
      <c r="H10" s="15">
        <f t="shared" si="0"/>
        <v>42.87</v>
      </c>
      <c r="I10" s="15">
        <f t="shared" si="0"/>
        <v>43.6</v>
      </c>
      <c r="J10" s="15">
        <f t="shared" si="0"/>
        <v>44.34</v>
      </c>
      <c r="K10" s="15">
        <f t="shared" si="0"/>
        <v>45.09</v>
      </c>
      <c r="L10" s="15">
        <f t="shared" si="0"/>
        <v>45.86</v>
      </c>
    </row>
    <row r="11" spans="1:12">
      <c r="A11" s="13"/>
      <c r="B11" s="15"/>
      <c r="C11" s="15"/>
      <c r="D11" s="15"/>
      <c r="E11" s="15"/>
      <c r="F11" s="15"/>
      <c r="G11" s="15"/>
      <c r="H11" s="15"/>
      <c r="I11" s="15"/>
      <c r="J11" s="15"/>
      <c r="K11" s="15"/>
      <c r="L11" s="15"/>
    </row>
    <row r="12" spans="1:12">
      <c r="A12" s="4" t="s">
        <v>19</v>
      </c>
      <c r="B12" s="16"/>
      <c r="C12" s="15">
        <f>ROUND(+C7*B10,2)</f>
        <v>0.66</v>
      </c>
      <c r="D12" s="15">
        <f t="shared" ref="D12:L12" si="1">ROUND(+D7*C10,2)</f>
        <v>0.67</v>
      </c>
      <c r="E12" s="15">
        <f t="shared" si="1"/>
        <v>0.68</v>
      </c>
      <c r="F12" s="15">
        <f t="shared" si="1"/>
        <v>0.69</v>
      </c>
      <c r="G12" s="15">
        <f t="shared" si="1"/>
        <v>0.7</v>
      </c>
      <c r="H12" s="15">
        <f t="shared" si="1"/>
        <v>0.72</v>
      </c>
      <c r="I12" s="15">
        <f t="shared" si="1"/>
        <v>0.73</v>
      </c>
      <c r="J12" s="15">
        <f t="shared" si="1"/>
        <v>0.74</v>
      </c>
      <c r="K12" s="15">
        <f t="shared" si="1"/>
        <v>0.75</v>
      </c>
      <c r="L12" s="15">
        <f t="shared" si="1"/>
        <v>0.77</v>
      </c>
    </row>
    <row r="13" spans="1:12">
      <c r="A13" s="13"/>
      <c r="B13" s="16"/>
      <c r="C13" s="15"/>
      <c r="D13" s="15"/>
      <c r="E13" s="15"/>
      <c r="F13" s="15"/>
      <c r="G13" s="15"/>
      <c r="H13" s="15"/>
      <c r="I13" s="15"/>
      <c r="J13" s="15"/>
      <c r="K13" s="15"/>
      <c r="L13" s="15"/>
    </row>
    <row r="14" spans="1:12" ht="18">
      <c r="A14" s="4" t="s">
        <v>20</v>
      </c>
      <c r="B14" s="17"/>
      <c r="C14" s="18">
        <f t="shared" ref="C14:L14" si="2">SUM(C12/1000)*$B$6</f>
        <v>47.058</v>
      </c>
      <c r="D14" s="18">
        <f t="shared" si="2"/>
        <v>47.771000000000001</v>
      </c>
      <c r="E14" s="18">
        <f t="shared" si="2"/>
        <v>48.484000000000002</v>
      </c>
      <c r="F14" s="18">
        <f t="shared" si="2"/>
        <v>49.196999999999996</v>
      </c>
      <c r="G14" s="18">
        <f t="shared" si="2"/>
        <v>49.91</v>
      </c>
      <c r="H14" s="18">
        <f t="shared" si="2"/>
        <v>51.335999999999999</v>
      </c>
      <c r="I14" s="18">
        <f t="shared" si="2"/>
        <v>52.048999999999999</v>
      </c>
      <c r="J14" s="18">
        <f t="shared" si="2"/>
        <v>52.762</v>
      </c>
      <c r="K14" s="18">
        <f t="shared" si="2"/>
        <v>53.475000000000001</v>
      </c>
      <c r="L14" s="18">
        <f t="shared" si="2"/>
        <v>54.901000000000003</v>
      </c>
    </row>
    <row r="15" spans="1:12">
      <c r="A15" s="19"/>
      <c r="B15" s="20"/>
      <c r="C15" s="21"/>
      <c r="D15" s="21"/>
      <c r="E15" s="21"/>
      <c r="F15" s="21"/>
      <c r="G15" s="21"/>
      <c r="H15" s="21"/>
      <c r="I15" s="21"/>
      <c r="J15" s="21"/>
      <c r="K15" s="21"/>
      <c r="L15" s="21"/>
    </row>
    <row r="16" spans="1:12">
      <c r="A16" s="19" t="s">
        <v>21</v>
      </c>
      <c r="B16" s="22">
        <f t="shared" ref="B16:L16" si="3">(+B10/1000)*$B$6</f>
        <v>2762.875</v>
      </c>
      <c r="C16" s="22">
        <f t="shared" si="3"/>
        <v>2809.9329999999995</v>
      </c>
      <c r="D16" s="22">
        <f t="shared" si="3"/>
        <v>2857.7039999999997</v>
      </c>
      <c r="E16" s="22">
        <f t="shared" si="3"/>
        <v>2906.1879999999996</v>
      </c>
      <c r="F16" s="22">
        <f t="shared" si="3"/>
        <v>2955.3850000000002</v>
      </c>
      <c r="G16" s="22">
        <f t="shared" si="3"/>
        <v>3005.2950000000001</v>
      </c>
      <c r="H16" s="22">
        <f t="shared" si="3"/>
        <v>3056.6309999999999</v>
      </c>
      <c r="I16" s="22">
        <f t="shared" si="3"/>
        <v>3108.68</v>
      </c>
      <c r="J16" s="22">
        <f t="shared" si="3"/>
        <v>3161.4420000000005</v>
      </c>
      <c r="K16" s="22">
        <f t="shared" si="3"/>
        <v>3214.9170000000004</v>
      </c>
      <c r="L16" s="22">
        <f t="shared" si="3"/>
        <v>3269.8179999999998</v>
      </c>
    </row>
    <row r="17" spans="1:12">
      <c r="A17" s="13"/>
      <c r="B17" s="23"/>
      <c r="C17" s="24"/>
      <c r="D17" s="24"/>
      <c r="E17" s="24"/>
      <c r="F17" s="24"/>
      <c r="G17" s="24"/>
      <c r="H17" s="24"/>
      <c r="I17" s="24"/>
      <c r="J17" s="24"/>
      <c r="K17" s="24"/>
      <c r="L17" s="24"/>
    </row>
    <row r="19" spans="1:12">
      <c r="A19" s="6" t="s">
        <v>22</v>
      </c>
      <c r="C19" s="25"/>
      <c r="D19" s="25"/>
      <c r="E19" s="25"/>
    </row>
    <row r="20" spans="1:12">
      <c r="A20" s="4" t="s">
        <v>23</v>
      </c>
      <c r="C20" s="26">
        <f>740012/2110000</f>
        <v>0.35071658767772512</v>
      </c>
      <c r="D20" s="26">
        <f>+D50</f>
        <v>1.8345499964980272</v>
      </c>
      <c r="E20" s="26">
        <f>+E50</f>
        <v>2.3507329818786422</v>
      </c>
      <c r="F20" s="27">
        <f>+F50</f>
        <v>2.3159930855947217</v>
      </c>
      <c r="G20" s="27">
        <f t="shared" ref="G20:L20" si="4">+G50</f>
        <v>2.2817665867928296</v>
      </c>
      <c r="H20" s="27">
        <f t="shared" si="4"/>
        <v>2.2480458983180589</v>
      </c>
      <c r="I20" s="27">
        <f t="shared" si="4"/>
        <v>2.2148235451409448</v>
      </c>
      <c r="J20" s="27">
        <f t="shared" si="4"/>
        <v>2.1820921627004388</v>
      </c>
      <c r="K20" s="27">
        <f t="shared" si="4"/>
        <v>2.1498444952713682</v>
      </c>
      <c r="L20" s="27">
        <f t="shared" si="4"/>
        <v>2.1180733943560281</v>
      </c>
    </row>
    <row r="22" spans="1:12" s="28" customFormat="1" ht="18">
      <c r="A22" s="28" t="s">
        <v>24</v>
      </c>
      <c r="C22" s="29">
        <f t="shared" ref="C22:E22" si="5">+C24-B24</f>
        <v>25.0060927014218</v>
      </c>
      <c r="D22" s="29">
        <f t="shared" si="5"/>
        <v>105.79732204888754</v>
      </c>
      <c r="E22" s="29">
        <f t="shared" si="5"/>
        <v>36.803846857637836</v>
      </c>
      <c r="F22" s="29">
        <f>+F24-E24</f>
        <v>-2.4769546050435451</v>
      </c>
      <c r="G22" s="29">
        <f t="shared" ref="G22:L22" si="6">+G24-F24</f>
        <v>-2.4403493645748711</v>
      </c>
      <c r="H22" s="29">
        <f t="shared" si="6"/>
        <v>-2.4042850882511573</v>
      </c>
      <c r="I22" s="29">
        <f t="shared" si="6"/>
        <v>-2.3687537815282269</v>
      </c>
      <c r="J22" s="29">
        <f t="shared" si="6"/>
        <v>-2.333747568008107</v>
      </c>
      <c r="K22" s="29">
        <f t="shared" si="6"/>
        <v>-2.2992586876927135</v>
      </c>
      <c r="L22" s="29">
        <f t="shared" si="6"/>
        <v>-2.2652794952637407</v>
      </c>
    </row>
    <row r="23" spans="1:12" s="30" customFormat="1"/>
    <row r="24" spans="1:12" s="30" customFormat="1">
      <c r="A24" s="30" t="s">
        <v>25</v>
      </c>
      <c r="C24" s="30">
        <f t="shared" ref="C24:E24" si="7">+(C20/1000)*$B$6</f>
        <v>25.0060927014218</v>
      </c>
      <c r="D24" s="30">
        <f t="shared" si="7"/>
        <v>130.80341475030934</v>
      </c>
      <c r="E24" s="30">
        <f t="shared" si="7"/>
        <v>167.60726160794718</v>
      </c>
      <c r="F24" s="30">
        <f>+(F20/1000)*$B$6</f>
        <v>165.13030700290363</v>
      </c>
      <c r="G24" s="30">
        <f t="shared" ref="G24:L24" si="8">+(G20/1000)*$B$6</f>
        <v>162.68995763832876</v>
      </c>
      <c r="H24" s="30">
        <f t="shared" si="8"/>
        <v>160.28567255007761</v>
      </c>
      <c r="I24" s="30">
        <f t="shared" si="8"/>
        <v>157.91691876854938</v>
      </c>
      <c r="J24" s="30">
        <f t="shared" si="8"/>
        <v>155.58317120054127</v>
      </c>
      <c r="K24" s="30">
        <f t="shared" si="8"/>
        <v>153.28391251284856</v>
      </c>
      <c r="L24" s="30">
        <f t="shared" si="8"/>
        <v>151.01863301758482</v>
      </c>
    </row>
    <row r="26" spans="1:12">
      <c r="A26" s="4" t="s">
        <v>26</v>
      </c>
      <c r="C26" s="31">
        <f>+C24/B30</f>
        <v>9.050750649747745E-3</v>
      </c>
      <c r="D26" s="31">
        <f>+D22/C30</f>
        <v>3.7319081147550497E-2</v>
      </c>
      <c r="E26" s="31">
        <f t="shared" ref="E26:L26" si="9">+E22/D30</f>
        <v>1.23151264995984E-2</v>
      </c>
      <c r="F26" s="31">
        <f t="shared" si="9"/>
        <v>-8.0582940444374758E-4</v>
      </c>
      <c r="G26" s="31">
        <f t="shared" si="9"/>
        <v>-7.8203409516959001E-4</v>
      </c>
      <c r="H26" s="31">
        <f t="shared" si="9"/>
        <v>-7.589319773928172E-4</v>
      </c>
      <c r="I26" s="31">
        <f t="shared" si="9"/>
        <v>-7.3634290926488178E-4</v>
      </c>
      <c r="J26" s="31">
        <f t="shared" si="9"/>
        <v>-7.1442777485013046E-4</v>
      </c>
      <c r="K26" s="31">
        <f t="shared" si="9"/>
        <v>-6.9316889954758331E-4</v>
      </c>
      <c r="L26" s="31">
        <f t="shared" si="9"/>
        <v>-6.7254880397669839E-4</v>
      </c>
    </row>
    <row r="27" spans="1:12">
      <c r="C27" s="31"/>
      <c r="D27" s="31"/>
      <c r="E27" s="31"/>
      <c r="F27" s="31"/>
      <c r="G27" s="31"/>
      <c r="H27" s="31"/>
      <c r="I27" s="31"/>
      <c r="J27" s="31"/>
      <c r="K27" s="31"/>
      <c r="L27" s="31"/>
    </row>
    <row r="28" spans="1:12">
      <c r="C28" s="31"/>
      <c r="D28" s="31"/>
      <c r="E28" s="31"/>
      <c r="F28" s="31"/>
      <c r="G28" s="31"/>
      <c r="H28" s="31"/>
      <c r="I28" s="31"/>
      <c r="J28" s="31"/>
      <c r="K28" s="31"/>
      <c r="L28" s="31"/>
    </row>
    <row r="29" spans="1:12">
      <c r="A29" s="13" t="s">
        <v>27</v>
      </c>
    </row>
    <row r="30" spans="1:12" s="32" customFormat="1">
      <c r="A30" s="4" t="s">
        <v>28</v>
      </c>
      <c r="B30" s="30">
        <f>+B16+B24</f>
        <v>2762.875</v>
      </c>
      <c r="C30" s="30">
        <f t="shared" ref="C30:L30" si="10">+C16+C24</f>
        <v>2834.9390927014215</v>
      </c>
      <c r="D30" s="30">
        <f t="shared" si="10"/>
        <v>2988.5074147503092</v>
      </c>
      <c r="E30" s="30">
        <f t="shared" si="10"/>
        <v>3073.7952616079469</v>
      </c>
      <c r="F30" s="30">
        <f t="shared" si="10"/>
        <v>3120.5153070029037</v>
      </c>
      <c r="G30" s="30">
        <f t="shared" si="10"/>
        <v>3167.984957638329</v>
      </c>
      <c r="H30" s="30">
        <f t="shared" si="10"/>
        <v>3216.9166725500772</v>
      </c>
      <c r="I30" s="30">
        <f t="shared" si="10"/>
        <v>3266.5969187685491</v>
      </c>
      <c r="J30" s="30">
        <f t="shared" si="10"/>
        <v>3317.0251712005415</v>
      </c>
      <c r="K30" s="30">
        <f t="shared" si="10"/>
        <v>3368.2009125128488</v>
      </c>
      <c r="L30" s="30">
        <f t="shared" si="10"/>
        <v>3420.8366330175845</v>
      </c>
    </row>
    <row r="31" spans="1:12" s="27" customFormat="1" ht="16" thickBot="1">
      <c r="A31" s="4"/>
      <c r="B31" s="30"/>
      <c r="C31" s="30"/>
      <c r="D31" s="30"/>
      <c r="E31" s="30"/>
      <c r="F31" s="30"/>
      <c r="G31" s="30"/>
      <c r="H31" s="30"/>
      <c r="I31" s="30"/>
      <c r="J31" s="30"/>
      <c r="K31" s="30"/>
      <c r="L31" s="30"/>
    </row>
    <row r="32" spans="1:12" s="32" customFormat="1" ht="17" thickTop="1" thickBot="1">
      <c r="A32" s="33" t="s">
        <v>29</v>
      </c>
      <c r="B32" s="34"/>
      <c r="C32" s="34">
        <f>+C22+C14</f>
        <v>72.064092701421799</v>
      </c>
      <c r="D32" s="34">
        <f t="shared" ref="D32:L32" si="11">+D22+D14</f>
        <v>153.56832204888752</v>
      </c>
      <c r="E32" s="34">
        <f t="shared" si="11"/>
        <v>85.287846857637845</v>
      </c>
      <c r="F32" s="34">
        <f t="shared" si="11"/>
        <v>46.72004539495645</v>
      </c>
      <c r="G32" s="34">
        <f t="shared" si="11"/>
        <v>47.469650635425126</v>
      </c>
      <c r="H32" s="34">
        <f t="shared" si="11"/>
        <v>48.931714911748841</v>
      </c>
      <c r="I32" s="34">
        <f t="shared" si="11"/>
        <v>49.680246218471773</v>
      </c>
      <c r="J32" s="34">
        <f t="shared" si="11"/>
        <v>50.428252431991893</v>
      </c>
      <c r="K32" s="34">
        <f t="shared" si="11"/>
        <v>51.175741312307288</v>
      </c>
      <c r="L32" s="35">
        <f t="shared" si="11"/>
        <v>52.635720504736263</v>
      </c>
    </row>
    <row r="33" spans="1:12" ht="16" thickTop="1">
      <c r="B33" s="30"/>
      <c r="C33" s="30"/>
      <c r="D33" s="30"/>
      <c r="E33" s="30"/>
      <c r="F33" s="30"/>
      <c r="G33" s="30"/>
      <c r="H33" s="30"/>
      <c r="I33" s="30"/>
      <c r="J33" s="30"/>
      <c r="K33" s="30"/>
      <c r="L33" s="30"/>
    </row>
    <row r="34" spans="1:12">
      <c r="A34" s="4" t="s">
        <v>30</v>
      </c>
      <c r="C34" s="36">
        <f>+C20+C12</f>
        <v>1.0107165876777251</v>
      </c>
      <c r="D34" s="36">
        <f>+D12+(D20-C20)</f>
        <v>2.1538334088203022</v>
      </c>
      <c r="E34" s="36">
        <f t="shared" ref="E34:L34" si="12">+E12+(E20-D20)</f>
        <v>1.1961829853806152</v>
      </c>
      <c r="F34" s="36">
        <f t="shared" si="12"/>
        <v>0.65526010371607946</v>
      </c>
      <c r="G34" s="36">
        <f t="shared" si="12"/>
        <v>0.66577350119810785</v>
      </c>
      <c r="H34" s="36">
        <f t="shared" si="12"/>
        <v>0.68627931152522925</v>
      </c>
      <c r="I34" s="36">
        <f t="shared" si="12"/>
        <v>0.6967776468228859</v>
      </c>
      <c r="J34" s="36">
        <f t="shared" si="12"/>
        <v>0.707268617559494</v>
      </c>
      <c r="K34" s="36">
        <f t="shared" si="12"/>
        <v>0.71775233257092941</v>
      </c>
      <c r="L34" s="36">
        <f t="shared" si="12"/>
        <v>0.73822889908465994</v>
      </c>
    </row>
    <row r="36" spans="1:12" s="13" customFormat="1">
      <c r="A36" s="37" t="s">
        <v>31</v>
      </c>
      <c r="B36" s="38"/>
      <c r="C36" s="39">
        <f>+C32/B30</f>
        <v>2.6083008714263875E-2</v>
      </c>
      <c r="D36" s="39">
        <f t="shared" ref="D36:L36" si="13">+D32/C30</f>
        <v>5.4169884088251026E-2</v>
      </c>
      <c r="E36" s="39">
        <f t="shared" si="13"/>
        <v>2.853860975438258E-2</v>
      </c>
      <c r="F36" s="39">
        <f t="shared" si="13"/>
        <v>1.5199465617796715E-2</v>
      </c>
      <c r="G36" s="39">
        <f t="shared" si="13"/>
        <v>1.5212119142276315E-2</v>
      </c>
      <c r="H36" s="39">
        <f t="shared" si="13"/>
        <v>1.5445690420268434E-2</v>
      </c>
      <c r="I36" s="39">
        <f t="shared" si="13"/>
        <v>1.5443435834814404E-2</v>
      </c>
      <c r="J36" s="39">
        <f t="shared" si="13"/>
        <v>1.5437549745501652E-2</v>
      </c>
      <c r="K36" s="39">
        <f t="shared" si="13"/>
        <v>1.5428204089806496E-2</v>
      </c>
      <c r="L36" s="39">
        <f t="shared" si="13"/>
        <v>1.5627250829721835E-2</v>
      </c>
    </row>
    <row r="38" spans="1:12">
      <c r="A38" s="4" t="s">
        <v>32</v>
      </c>
    </row>
    <row r="39" spans="1:12" ht="47" customHeight="1">
      <c r="A39" s="72" t="s">
        <v>47</v>
      </c>
      <c r="B39" s="73"/>
      <c r="C39" s="73"/>
      <c r="D39" s="73"/>
      <c r="E39" s="73"/>
      <c r="F39" s="73"/>
      <c r="G39" s="73"/>
      <c r="H39" s="73"/>
      <c r="I39" s="73"/>
      <c r="J39" s="73"/>
      <c r="K39" s="73"/>
      <c r="L39" s="73"/>
    </row>
    <row r="40" spans="1:12" ht="23.25" customHeight="1">
      <c r="A40" s="40"/>
      <c r="B40" s="63"/>
      <c r="C40" s="63"/>
      <c r="D40" s="63"/>
      <c r="E40" s="63"/>
      <c r="F40" s="63"/>
      <c r="G40" s="63"/>
      <c r="H40" s="63"/>
      <c r="I40" s="63"/>
      <c r="J40" s="63"/>
      <c r="K40" s="63"/>
      <c r="L40" s="63"/>
    </row>
    <row r="41" spans="1:12" s="41" customFormat="1" ht="51.5" customHeight="1">
      <c r="B41" s="42" t="s">
        <v>33</v>
      </c>
      <c r="C41" s="43"/>
      <c r="D41" s="44"/>
      <c r="E41" s="45"/>
      <c r="G41" s="45"/>
      <c r="H41" s="45"/>
      <c r="I41" s="45"/>
      <c r="J41" s="45"/>
      <c r="K41" s="45"/>
      <c r="L41" s="45"/>
    </row>
    <row r="42" spans="1:12" ht="21" customHeight="1">
      <c r="B42" s="4" t="s">
        <v>34</v>
      </c>
      <c r="C42" s="32"/>
      <c r="D42" s="46">
        <v>2.4500000000000002</v>
      </c>
      <c r="E42" s="27"/>
      <c r="F42" s="27"/>
      <c r="G42" s="27"/>
      <c r="H42" s="47"/>
      <c r="I42" s="32"/>
      <c r="J42" s="32"/>
      <c r="K42" s="32"/>
      <c r="L42" s="32"/>
    </row>
    <row r="43" spans="1:12">
      <c r="B43" s="19" t="s">
        <v>35</v>
      </c>
      <c r="D43" s="48">
        <v>6.3299999999999995E-2</v>
      </c>
      <c r="E43" s="31"/>
      <c r="F43" s="31"/>
      <c r="G43" s="31"/>
    </row>
    <row r="47" spans="1:12" hidden="1">
      <c r="A47" s="49"/>
      <c r="B47" s="50" t="s">
        <v>36</v>
      </c>
      <c r="C47" s="50"/>
      <c r="D47" s="50"/>
      <c r="E47" s="50"/>
      <c r="F47" s="50"/>
      <c r="G47" s="50"/>
      <c r="H47" s="50"/>
      <c r="I47" s="50"/>
      <c r="J47" s="50"/>
      <c r="K47" s="50"/>
      <c r="L47" s="51"/>
    </row>
    <row r="48" spans="1:12" s="32" customFormat="1" hidden="1">
      <c r="A48" s="52" t="s">
        <v>37</v>
      </c>
      <c r="B48" s="53">
        <v>1.4999999999999999E-2</v>
      </c>
      <c r="C48" s="54">
        <v>2110000</v>
      </c>
      <c r="D48" s="54">
        <f>+C48*(1+$B48)</f>
        <v>2141650</v>
      </c>
      <c r="E48" s="54">
        <f t="shared" ref="E48:L48" si="14">+D48*(1+$B48)</f>
        <v>2173774.75</v>
      </c>
      <c r="F48" s="54">
        <f t="shared" si="14"/>
        <v>2206381.3712499999</v>
      </c>
      <c r="G48" s="54">
        <f t="shared" si="14"/>
        <v>2239477.0918187494</v>
      </c>
      <c r="H48" s="54">
        <f t="shared" si="14"/>
        <v>2273069.2481960305</v>
      </c>
      <c r="I48" s="54">
        <f t="shared" si="14"/>
        <v>2307165.2869189708</v>
      </c>
      <c r="J48" s="54">
        <f t="shared" si="14"/>
        <v>2341772.766222755</v>
      </c>
      <c r="K48" s="54">
        <f t="shared" si="14"/>
        <v>2376899.3577160961</v>
      </c>
      <c r="L48" s="55">
        <f t="shared" si="14"/>
        <v>2412552.8480818374</v>
      </c>
    </row>
    <row r="49" spans="1:12" s="32" customFormat="1" ht="15.75" hidden="1" customHeight="1">
      <c r="A49" s="52" t="s">
        <v>38</v>
      </c>
      <c r="B49" s="54"/>
      <c r="C49" s="54">
        <v>740012</v>
      </c>
      <c r="D49" s="54">
        <v>3928964</v>
      </c>
      <c r="E49" s="54">
        <v>5109964</v>
      </c>
      <c r="F49" s="54">
        <f>+E49</f>
        <v>5109964</v>
      </c>
      <c r="G49" s="54">
        <f t="shared" ref="G49:L49" si="15">+F49</f>
        <v>5109964</v>
      </c>
      <c r="H49" s="54">
        <f t="shared" si="15"/>
        <v>5109964</v>
      </c>
      <c r="I49" s="54">
        <f t="shared" si="15"/>
        <v>5109964</v>
      </c>
      <c r="J49" s="54">
        <f t="shared" si="15"/>
        <v>5109964</v>
      </c>
      <c r="K49" s="54">
        <f t="shared" si="15"/>
        <v>5109964</v>
      </c>
      <c r="L49" s="54">
        <f t="shared" si="15"/>
        <v>5109964</v>
      </c>
    </row>
    <row r="50" spans="1:12" ht="15.75" hidden="1" customHeight="1">
      <c r="A50" s="56" t="s">
        <v>39</v>
      </c>
      <c r="B50" s="57"/>
      <c r="C50" s="57">
        <f t="shared" ref="C50:E50" si="16">+C49/C48</f>
        <v>0.35071658767772512</v>
      </c>
      <c r="D50" s="57">
        <f t="shared" si="16"/>
        <v>1.8345499964980272</v>
      </c>
      <c r="E50" s="57">
        <f t="shared" si="16"/>
        <v>2.3507329818786422</v>
      </c>
      <c r="F50" s="57">
        <f>+F49/F48</f>
        <v>2.3159930855947217</v>
      </c>
      <c r="G50" s="57">
        <f t="shared" ref="G50:L50" si="17">+G49/G48</f>
        <v>2.2817665867928296</v>
      </c>
      <c r="H50" s="57">
        <f t="shared" si="17"/>
        <v>2.2480458983180589</v>
      </c>
      <c r="I50" s="57">
        <f t="shared" si="17"/>
        <v>2.2148235451409448</v>
      </c>
      <c r="J50" s="57">
        <f t="shared" si="17"/>
        <v>2.1820921627004388</v>
      </c>
      <c r="K50" s="57">
        <f t="shared" si="17"/>
        <v>2.1498444952713682</v>
      </c>
      <c r="L50" s="58">
        <f t="shared" si="17"/>
        <v>2.1180733943560281</v>
      </c>
    </row>
    <row r="51" spans="1:12" ht="16.5" hidden="1" customHeight="1" thickBot="1">
      <c r="A51" s="59" t="s">
        <v>40</v>
      </c>
      <c r="B51" s="60"/>
      <c r="C51" s="61">
        <f>+(C50/1000)*$B6</f>
        <v>25.0060927014218</v>
      </c>
      <c r="D51" s="61">
        <f>+(D50/1000)*$B6</f>
        <v>130.80341475030934</v>
      </c>
      <c r="E51" s="61">
        <f>+((E50/1000)*$B6)</f>
        <v>167.60726160794718</v>
      </c>
      <c r="F51" s="61">
        <f>+(F50/1000)*$B6</f>
        <v>165.13030700290363</v>
      </c>
      <c r="G51" s="61">
        <f t="shared" ref="G51:L51" si="18">+(G50/1000)*$B6</f>
        <v>162.68995763832876</v>
      </c>
      <c r="H51" s="61">
        <f t="shared" si="18"/>
        <v>160.28567255007761</v>
      </c>
      <c r="I51" s="61">
        <f t="shared" si="18"/>
        <v>157.91691876854938</v>
      </c>
      <c r="J51" s="61">
        <f t="shared" si="18"/>
        <v>155.58317120054127</v>
      </c>
      <c r="K51" s="61">
        <f t="shared" si="18"/>
        <v>153.28391251284856</v>
      </c>
      <c r="L51" s="62">
        <f t="shared" si="18"/>
        <v>151.01863301758482</v>
      </c>
    </row>
  </sheetData>
  <sheetProtection password="EA4A" sheet="1" objects="1" scenarios="1"/>
  <protectedRanges>
    <protectedRange password="EA4A" sqref="M4" name="Range1"/>
  </protectedRanges>
  <mergeCells count="1">
    <mergeCell ref="A39:L39"/>
  </mergeCells>
  <pageMargins left="0.7" right="0.7" top="0.75" bottom="0.75" header="0.3" footer="0.3"/>
  <pageSetup scale="67"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53"/>
  <sheetViews>
    <sheetView workbookViewId="0">
      <selection activeCell="B6" sqref="B6"/>
    </sheetView>
  </sheetViews>
  <sheetFormatPr baseColWidth="10" defaultColWidth="8.83203125" defaultRowHeight="15" x14ac:dyDescent="0"/>
  <cols>
    <col min="1" max="1" width="23.6640625" style="4" customWidth="1"/>
    <col min="2" max="2" width="12.5" style="4" bestFit="1" customWidth="1"/>
    <col min="3" max="13" width="12.6640625" style="4" customWidth="1"/>
    <col min="14" max="14" width="11.5" style="4" customWidth="1"/>
    <col min="15" max="16384" width="8.83203125" style="4"/>
  </cols>
  <sheetData>
    <row r="1" spans="1:14">
      <c r="A1" s="1" t="s">
        <v>0</v>
      </c>
      <c r="B1" s="1"/>
      <c r="C1" s="2"/>
      <c r="D1" s="2"/>
      <c r="E1" s="2"/>
      <c r="F1" s="2"/>
      <c r="G1" s="2"/>
      <c r="H1" s="3"/>
      <c r="I1" s="3"/>
      <c r="J1" s="3"/>
      <c r="K1" s="2"/>
      <c r="L1" s="2"/>
      <c r="M1" s="2"/>
    </row>
    <row r="2" spans="1:14">
      <c r="A2" s="5" t="s">
        <v>1</v>
      </c>
      <c r="B2" s="5"/>
      <c r="C2" s="2"/>
      <c r="D2" s="2"/>
      <c r="E2" s="2"/>
      <c r="F2" s="2"/>
      <c r="G2" s="2"/>
      <c r="H2" s="3"/>
      <c r="I2" s="3"/>
      <c r="J2" s="3"/>
      <c r="K2" s="2"/>
      <c r="L2" s="2"/>
      <c r="M2" s="2"/>
    </row>
    <row r="3" spans="1:14">
      <c r="A3" s="5" t="s">
        <v>50</v>
      </c>
      <c r="B3" s="5"/>
      <c r="C3" s="2"/>
      <c r="D3" s="2"/>
      <c r="E3" s="2"/>
      <c r="F3" s="2"/>
      <c r="G3" s="2"/>
      <c r="H3" s="3"/>
      <c r="I3" s="3"/>
      <c r="J3" s="3"/>
      <c r="K3" s="2"/>
      <c r="L3" s="2"/>
      <c r="M3" s="2"/>
    </row>
    <row r="4" spans="1:14">
      <c r="A4" s="5" t="s">
        <v>2</v>
      </c>
      <c r="B4" s="5"/>
      <c r="C4" s="2"/>
      <c r="D4" s="2"/>
      <c r="E4" s="2"/>
      <c r="F4" s="2"/>
      <c r="G4" s="2"/>
      <c r="H4" s="3"/>
      <c r="I4" s="3"/>
      <c r="J4" s="3"/>
      <c r="K4" s="2"/>
      <c r="L4" s="2"/>
      <c r="M4" s="2"/>
    </row>
    <row r="5" spans="1:14" ht="16" thickBot="1">
      <c r="A5" s="6" t="s">
        <v>3</v>
      </c>
      <c r="B5" s="5"/>
      <c r="C5" s="2"/>
      <c r="D5" s="2"/>
      <c r="E5" s="2"/>
      <c r="F5" s="2"/>
      <c r="G5" s="2"/>
      <c r="H5" s="3"/>
      <c r="I5" s="3"/>
      <c r="J5" s="3"/>
      <c r="K5" s="2"/>
      <c r="L5" s="2"/>
      <c r="M5" s="2"/>
    </row>
    <row r="6" spans="1:14" s="8" customFormat="1" ht="17" thickTop="1" thickBot="1">
      <c r="A6" s="7" t="s">
        <v>4</v>
      </c>
      <c r="B6" s="71">
        <v>71300</v>
      </c>
      <c r="H6" s="9"/>
      <c r="I6" s="9"/>
      <c r="J6" s="9"/>
    </row>
    <row r="7" spans="1:14" s="8" customFormat="1" ht="16" thickTop="1">
      <c r="A7" s="10" t="s">
        <v>5</v>
      </c>
      <c r="B7" s="64"/>
      <c r="C7" s="11">
        <v>1.7000000000000001E-2</v>
      </c>
      <c r="D7" s="11">
        <v>1.7000000000000001E-2</v>
      </c>
      <c r="E7" s="11">
        <v>3.0200000000000001E-2</v>
      </c>
      <c r="F7" s="11">
        <v>3.0200000000000001E-2</v>
      </c>
      <c r="G7" s="11">
        <v>3.0200000000000001E-2</v>
      </c>
      <c r="H7" s="11">
        <v>3.0200000000000001E-2</v>
      </c>
      <c r="I7" s="11">
        <v>3.0200000000000001E-2</v>
      </c>
      <c r="J7" s="11">
        <v>3.0200000000000001E-2</v>
      </c>
      <c r="K7" s="11">
        <v>3.0200000000000001E-2</v>
      </c>
      <c r="L7" s="11">
        <v>3.0200000000000001E-2</v>
      </c>
      <c r="M7" s="12">
        <v>3.0200000000000001E-2</v>
      </c>
      <c r="N7" s="41"/>
    </row>
    <row r="8" spans="1:14">
      <c r="A8" s="13"/>
      <c r="B8" s="13"/>
      <c r="C8" s="14" t="s">
        <v>6</v>
      </c>
      <c r="D8" s="14" t="s">
        <v>7</v>
      </c>
      <c r="E8" s="14" t="s">
        <v>8</v>
      </c>
      <c r="F8" s="14" t="s">
        <v>9</v>
      </c>
      <c r="G8" s="14" t="s">
        <v>10</v>
      </c>
      <c r="H8" s="14" t="s">
        <v>11</v>
      </c>
      <c r="I8" s="14" t="s">
        <v>12</v>
      </c>
      <c r="J8" s="14" t="s">
        <v>13</v>
      </c>
      <c r="K8" s="14" t="s">
        <v>14</v>
      </c>
      <c r="L8" s="14" t="s">
        <v>15</v>
      </c>
      <c r="M8" s="14" t="s">
        <v>16</v>
      </c>
    </row>
    <row r="9" spans="1:14">
      <c r="A9" s="13" t="s">
        <v>17</v>
      </c>
      <c r="B9" s="13"/>
      <c r="C9" s="14"/>
      <c r="D9" s="14"/>
      <c r="E9" s="14"/>
      <c r="F9" s="14"/>
      <c r="G9" s="14"/>
      <c r="H9" s="14"/>
      <c r="I9" s="14"/>
      <c r="J9" s="14"/>
      <c r="K9" s="14"/>
      <c r="L9" s="14"/>
      <c r="M9" s="14"/>
    </row>
    <row r="10" spans="1:14">
      <c r="A10" s="4" t="s">
        <v>18</v>
      </c>
      <c r="B10" s="13"/>
      <c r="C10" s="15">
        <v>38.75</v>
      </c>
      <c r="D10" s="15">
        <f>ROUND(+C10+D12,2)</f>
        <v>39.409999999999997</v>
      </c>
      <c r="E10" s="15">
        <f t="shared" ref="E10:M10" si="0">ROUND(+D10+E12,2)</f>
        <v>40.6</v>
      </c>
      <c r="F10" s="15">
        <f t="shared" si="0"/>
        <v>41.83</v>
      </c>
      <c r="G10" s="15">
        <f t="shared" si="0"/>
        <v>43.09</v>
      </c>
      <c r="H10" s="15">
        <f t="shared" si="0"/>
        <v>44.39</v>
      </c>
      <c r="I10" s="15">
        <f t="shared" si="0"/>
        <v>45.73</v>
      </c>
      <c r="J10" s="15">
        <f t="shared" si="0"/>
        <v>47.11</v>
      </c>
      <c r="K10" s="15">
        <f t="shared" si="0"/>
        <v>48.53</v>
      </c>
      <c r="L10" s="15">
        <f t="shared" si="0"/>
        <v>50</v>
      </c>
      <c r="M10" s="15">
        <f t="shared" si="0"/>
        <v>51.51</v>
      </c>
    </row>
    <row r="11" spans="1:14">
      <c r="A11" s="13"/>
      <c r="B11" s="13"/>
      <c r="C11" s="15"/>
      <c r="D11" s="15"/>
      <c r="E11" s="15"/>
      <c r="F11" s="15"/>
      <c r="G11" s="15"/>
      <c r="H11" s="15"/>
      <c r="I11" s="15"/>
      <c r="J11" s="15"/>
      <c r="K11" s="15"/>
      <c r="L11" s="15"/>
      <c r="M11" s="15"/>
    </row>
    <row r="12" spans="1:14">
      <c r="A12" s="4" t="s">
        <v>19</v>
      </c>
      <c r="B12" s="13"/>
      <c r="C12" s="16"/>
      <c r="D12" s="15">
        <f>ROUND(+D7*C10,2)</f>
        <v>0.66</v>
      </c>
      <c r="E12" s="15">
        <f t="shared" ref="E12:M12" si="1">ROUND(+E7*D10,2)</f>
        <v>1.19</v>
      </c>
      <c r="F12" s="15">
        <f t="shared" si="1"/>
        <v>1.23</v>
      </c>
      <c r="G12" s="15">
        <f t="shared" si="1"/>
        <v>1.26</v>
      </c>
      <c r="H12" s="15">
        <f t="shared" si="1"/>
        <v>1.3</v>
      </c>
      <c r="I12" s="15">
        <f t="shared" si="1"/>
        <v>1.34</v>
      </c>
      <c r="J12" s="15">
        <f t="shared" si="1"/>
        <v>1.38</v>
      </c>
      <c r="K12" s="15">
        <f t="shared" si="1"/>
        <v>1.42</v>
      </c>
      <c r="L12" s="15">
        <f t="shared" si="1"/>
        <v>1.47</v>
      </c>
      <c r="M12" s="15">
        <f t="shared" si="1"/>
        <v>1.51</v>
      </c>
      <c r="N12" s="27"/>
    </row>
    <row r="13" spans="1:14">
      <c r="A13" s="13"/>
      <c r="B13" s="13"/>
      <c r="C13" s="16"/>
      <c r="D13" s="15"/>
      <c r="E13" s="15"/>
      <c r="F13" s="15"/>
      <c r="G13" s="15"/>
      <c r="H13" s="15"/>
      <c r="I13" s="15"/>
      <c r="J13" s="15"/>
      <c r="K13" s="15"/>
      <c r="L13" s="15"/>
      <c r="M13" s="15"/>
    </row>
    <row r="14" spans="1:14" ht="18">
      <c r="A14" s="4" t="s">
        <v>20</v>
      </c>
      <c r="C14" s="17"/>
      <c r="D14" s="18">
        <f t="shared" ref="D14:M14" si="2">SUM(D12/1000)*$B$6</f>
        <v>47.058</v>
      </c>
      <c r="E14" s="18">
        <f t="shared" si="2"/>
        <v>84.846999999999994</v>
      </c>
      <c r="F14" s="18">
        <f t="shared" si="2"/>
        <v>87.698999999999998</v>
      </c>
      <c r="G14" s="18">
        <f t="shared" si="2"/>
        <v>89.838000000000008</v>
      </c>
      <c r="H14" s="18">
        <f t="shared" si="2"/>
        <v>92.69</v>
      </c>
      <c r="I14" s="18">
        <f t="shared" si="2"/>
        <v>95.542000000000002</v>
      </c>
      <c r="J14" s="18">
        <f t="shared" si="2"/>
        <v>98.393999999999991</v>
      </c>
      <c r="K14" s="18">
        <f t="shared" si="2"/>
        <v>101.24599999999998</v>
      </c>
      <c r="L14" s="18">
        <f t="shared" si="2"/>
        <v>104.81099999999999</v>
      </c>
      <c r="M14" s="18">
        <f t="shared" si="2"/>
        <v>107.66300000000001</v>
      </c>
    </row>
    <row r="15" spans="1:14">
      <c r="A15" s="19"/>
      <c r="B15" s="28"/>
      <c r="C15" s="20"/>
      <c r="D15" s="21"/>
      <c r="E15" s="21"/>
      <c r="F15" s="21"/>
      <c r="G15" s="21"/>
      <c r="H15" s="21"/>
      <c r="I15" s="21"/>
      <c r="J15" s="21"/>
      <c r="K15" s="21"/>
      <c r="L15" s="21"/>
      <c r="M15" s="21"/>
    </row>
    <row r="16" spans="1:14">
      <c r="A16" s="19" t="s">
        <v>21</v>
      </c>
      <c r="B16" s="13"/>
      <c r="C16" s="22">
        <f t="shared" ref="C16:M16" si="3">(+C10/1000)*$B$6</f>
        <v>2762.875</v>
      </c>
      <c r="D16" s="22">
        <f t="shared" si="3"/>
        <v>2809.9329999999995</v>
      </c>
      <c r="E16" s="22">
        <f t="shared" si="3"/>
        <v>2894.78</v>
      </c>
      <c r="F16" s="22">
        <f t="shared" si="3"/>
        <v>2982.4789999999998</v>
      </c>
      <c r="G16" s="22">
        <f t="shared" si="3"/>
        <v>3072.3170000000005</v>
      </c>
      <c r="H16" s="22">
        <f t="shared" si="3"/>
        <v>3165.0070000000001</v>
      </c>
      <c r="I16" s="22">
        <f t="shared" si="3"/>
        <v>3260.549</v>
      </c>
      <c r="J16" s="22">
        <f t="shared" si="3"/>
        <v>3358.9429999999998</v>
      </c>
      <c r="K16" s="22">
        <f t="shared" si="3"/>
        <v>3460.1890000000003</v>
      </c>
      <c r="L16" s="22">
        <f t="shared" si="3"/>
        <v>3565</v>
      </c>
      <c r="M16" s="22">
        <f t="shared" si="3"/>
        <v>3672.663</v>
      </c>
    </row>
    <row r="17" spans="1:14">
      <c r="A17" s="13"/>
      <c r="B17" s="13"/>
      <c r="C17" s="23"/>
      <c r="D17" s="24"/>
      <c r="E17" s="24"/>
      <c r="F17" s="24"/>
      <c r="G17" s="24"/>
      <c r="H17" s="24"/>
      <c r="I17" s="24"/>
      <c r="J17" s="24"/>
      <c r="K17" s="24"/>
      <c r="L17" s="24"/>
      <c r="M17" s="24"/>
    </row>
    <row r="19" spans="1:14">
      <c r="A19" s="6" t="s">
        <v>22</v>
      </c>
      <c r="D19" s="25"/>
      <c r="E19" s="25"/>
      <c r="F19" s="25"/>
    </row>
    <row r="20" spans="1:14">
      <c r="A20" s="4" t="s">
        <v>23</v>
      </c>
      <c r="D20" s="26">
        <f>740012/2110000</f>
        <v>0.35071658767772512</v>
      </c>
      <c r="E20" s="26">
        <f>+E52</f>
        <v>1.8345499964980272</v>
      </c>
      <c r="F20" s="26">
        <f>+F52</f>
        <v>2.3507329818786422</v>
      </c>
      <c r="G20" s="27">
        <f>+G52</f>
        <v>2.3159930855947217</v>
      </c>
      <c r="H20" s="27">
        <f t="shared" ref="H20:M20" si="4">+H52</f>
        <v>2.2817665867928296</v>
      </c>
      <c r="I20" s="27">
        <f t="shared" si="4"/>
        <v>2.2480458983180589</v>
      </c>
      <c r="J20" s="27">
        <f t="shared" si="4"/>
        <v>2.2148235451409448</v>
      </c>
      <c r="K20" s="27">
        <f t="shared" si="4"/>
        <v>2.1820921627004388</v>
      </c>
      <c r="L20" s="27">
        <f t="shared" si="4"/>
        <v>2.1498444952713682</v>
      </c>
      <c r="M20" s="27">
        <f t="shared" si="4"/>
        <v>2.1180733943560281</v>
      </c>
      <c r="N20" s="27"/>
    </row>
    <row r="22" spans="1:14" ht="18">
      <c r="A22" s="28" t="s">
        <v>24</v>
      </c>
      <c r="D22" s="67">
        <f t="shared" ref="D22:F22" si="5">+D24-C24</f>
        <v>25.0060927014218</v>
      </c>
      <c r="E22" s="67">
        <f t="shared" si="5"/>
        <v>105.79732204888754</v>
      </c>
      <c r="F22" s="67">
        <f t="shared" si="5"/>
        <v>36.803846857637836</v>
      </c>
      <c r="G22" s="67">
        <f>+G24-F24</f>
        <v>-2.4769546050435451</v>
      </c>
      <c r="H22" s="67">
        <f t="shared" ref="H22:M22" si="6">+H24-G24</f>
        <v>-2.4403493645748711</v>
      </c>
      <c r="I22" s="67">
        <f t="shared" si="6"/>
        <v>-2.4042850882511573</v>
      </c>
      <c r="J22" s="67">
        <f t="shared" si="6"/>
        <v>-2.3687537815282269</v>
      </c>
      <c r="K22" s="67">
        <f t="shared" si="6"/>
        <v>-2.333747568008107</v>
      </c>
      <c r="L22" s="67">
        <f t="shared" si="6"/>
        <v>-2.2992586876927135</v>
      </c>
      <c r="M22" s="67">
        <f t="shared" si="6"/>
        <v>-2.2652794952637407</v>
      </c>
    </row>
    <row r="23" spans="1:14">
      <c r="A23" s="30"/>
    </row>
    <row r="24" spans="1:14">
      <c r="A24" s="30" t="s">
        <v>25</v>
      </c>
      <c r="D24" s="65">
        <f t="shared" ref="D24:F24" si="7">+(D20/1000)*$B$6</f>
        <v>25.0060927014218</v>
      </c>
      <c r="E24" s="65">
        <f t="shared" si="7"/>
        <v>130.80341475030934</v>
      </c>
      <c r="F24" s="65">
        <f t="shared" si="7"/>
        <v>167.60726160794718</v>
      </c>
      <c r="G24" s="65">
        <f>+(G20/1000)*$B$6</f>
        <v>165.13030700290363</v>
      </c>
      <c r="H24" s="65">
        <f t="shared" ref="H24:M24" si="8">+(H20/1000)*$B$6</f>
        <v>162.68995763832876</v>
      </c>
      <c r="I24" s="65">
        <f t="shared" si="8"/>
        <v>160.28567255007761</v>
      </c>
      <c r="J24" s="65">
        <f t="shared" si="8"/>
        <v>157.91691876854938</v>
      </c>
      <c r="K24" s="65">
        <f t="shared" si="8"/>
        <v>155.58317120054127</v>
      </c>
      <c r="L24" s="65">
        <f t="shared" si="8"/>
        <v>153.28391251284856</v>
      </c>
      <c r="M24" s="65">
        <f t="shared" si="8"/>
        <v>151.01863301758482</v>
      </c>
    </row>
    <row r="26" spans="1:14" s="13" customFormat="1">
      <c r="A26" s="4" t="s">
        <v>41</v>
      </c>
      <c r="D26" s="31">
        <f>+D22/C30</f>
        <v>9.050750649747745E-3</v>
      </c>
      <c r="E26" s="31">
        <f t="shared" ref="E26:M26" si="9">+E22/D30</f>
        <v>3.7319081147550497E-2</v>
      </c>
      <c r="F26" s="31">
        <f t="shared" si="9"/>
        <v>1.2164214900905359E-2</v>
      </c>
      <c r="G26" s="31">
        <f t="shared" si="9"/>
        <v>-7.8631326234831263E-4</v>
      </c>
      <c r="H26" s="31">
        <f t="shared" si="9"/>
        <v>-7.537881340326884E-4</v>
      </c>
      <c r="I26" s="31">
        <f t="shared" si="9"/>
        <v>-7.2250722312090635E-4</v>
      </c>
      <c r="J26" s="31">
        <f t="shared" si="9"/>
        <v>-6.9244906821598249E-4</v>
      </c>
      <c r="K26" s="31">
        <f t="shared" si="9"/>
        <v>-6.6358843454455345E-4</v>
      </c>
      <c r="L26" s="31">
        <f t="shared" si="9"/>
        <v>-6.3589700313703475E-4</v>
      </c>
      <c r="M26" s="31">
        <f t="shared" si="9"/>
        <v>-6.0922714579179221E-4</v>
      </c>
      <c r="N26" s="68"/>
    </row>
    <row r="29" spans="1:14">
      <c r="A29" s="13" t="s">
        <v>27</v>
      </c>
    </row>
    <row r="30" spans="1:14" s="30" customFormat="1">
      <c r="A30" s="30" t="s">
        <v>28</v>
      </c>
      <c r="C30" s="30">
        <f>+C16+C24</f>
        <v>2762.875</v>
      </c>
      <c r="D30" s="30">
        <f t="shared" ref="D30:M30" si="10">+D16+D24</f>
        <v>2834.9390927014215</v>
      </c>
      <c r="E30" s="30">
        <f t="shared" si="10"/>
        <v>3025.5834147503097</v>
      </c>
      <c r="F30" s="30">
        <f t="shared" si="10"/>
        <v>3150.0862616079471</v>
      </c>
      <c r="G30" s="30">
        <f t="shared" si="10"/>
        <v>3237.4473070029039</v>
      </c>
      <c r="H30" s="30">
        <f t="shared" si="10"/>
        <v>3327.696957638329</v>
      </c>
      <c r="I30" s="30">
        <f t="shared" si="10"/>
        <v>3420.8346725500778</v>
      </c>
      <c r="J30" s="30">
        <f t="shared" si="10"/>
        <v>3516.8599187685491</v>
      </c>
      <c r="K30" s="30">
        <f t="shared" si="10"/>
        <v>3615.7721712005414</v>
      </c>
      <c r="L30" s="30">
        <f t="shared" si="10"/>
        <v>3718.2839125128485</v>
      </c>
      <c r="M30" s="30">
        <f t="shared" si="10"/>
        <v>3823.6816330175848</v>
      </c>
    </row>
    <row r="31" spans="1:14" ht="16" thickBot="1"/>
    <row r="32" spans="1:14" s="30" customFormat="1" ht="17" thickTop="1" thickBot="1">
      <c r="A32" s="33" t="s">
        <v>29</v>
      </c>
      <c r="B32" s="34"/>
      <c r="C32" s="34"/>
      <c r="D32" s="34">
        <f>+D22+D14</f>
        <v>72.064092701421799</v>
      </c>
      <c r="E32" s="34">
        <f t="shared" ref="E32:M32" si="11">+E22+E14</f>
        <v>190.64432204888755</v>
      </c>
      <c r="F32" s="34">
        <f t="shared" si="11"/>
        <v>124.50284685763783</v>
      </c>
      <c r="G32" s="34">
        <f t="shared" si="11"/>
        <v>87.361045394956463</v>
      </c>
      <c r="H32" s="34">
        <f t="shared" si="11"/>
        <v>90.249650635425127</v>
      </c>
      <c r="I32" s="34">
        <f t="shared" si="11"/>
        <v>93.137714911748844</v>
      </c>
      <c r="J32" s="34">
        <f t="shared" si="11"/>
        <v>96.025246218471764</v>
      </c>
      <c r="K32" s="34">
        <f t="shared" si="11"/>
        <v>98.912252431991874</v>
      </c>
      <c r="L32" s="34">
        <f t="shared" si="11"/>
        <v>102.51174131230728</v>
      </c>
      <c r="M32" s="35">
        <f t="shared" si="11"/>
        <v>105.39772050473627</v>
      </c>
    </row>
    <row r="33" spans="1:14" ht="16" thickTop="1"/>
    <row r="34" spans="1:14">
      <c r="A34" s="4" t="s">
        <v>30</v>
      </c>
      <c r="D34" s="36">
        <f>+D20+D12</f>
        <v>1.0107165876777251</v>
      </c>
      <c r="E34" s="36">
        <f>+E12+(E20-D20)</f>
        <v>2.6738334088203022</v>
      </c>
      <c r="F34" s="36">
        <f t="shared" ref="F34:M34" si="12">+F12+(F20-E20)</f>
        <v>1.746182985380615</v>
      </c>
      <c r="G34" s="36">
        <f t="shared" si="12"/>
        <v>1.2252601037160795</v>
      </c>
      <c r="H34" s="36">
        <f t="shared" si="12"/>
        <v>1.2657735011981079</v>
      </c>
      <c r="I34" s="36">
        <f t="shared" si="12"/>
        <v>1.3062793115252294</v>
      </c>
      <c r="J34" s="36">
        <f t="shared" si="12"/>
        <v>1.3467776468228858</v>
      </c>
      <c r="K34" s="36">
        <f t="shared" si="12"/>
        <v>1.3872686175594939</v>
      </c>
      <c r="L34" s="36">
        <f t="shared" si="12"/>
        <v>1.4377523325709294</v>
      </c>
      <c r="M34" s="36">
        <f t="shared" si="12"/>
        <v>1.4782288990846599</v>
      </c>
      <c r="N34" s="36"/>
    </row>
    <row r="35" spans="1:14">
      <c r="N35" s="36"/>
    </row>
    <row r="36" spans="1:14" s="13" customFormat="1">
      <c r="A36" s="37" t="s">
        <v>31</v>
      </c>
      <c r="B36" s="38"/>
      <c r="C36" s="38"/>
      <c r="D36" s="39">
        <f>+D32/C30</f>
        <v>2.6083008714263875E-2</v>
      </c>
      <c r="E36" s="39">
        <f t="shared" ref="E36:M36" si="13">+E32/D30</f>
        <v>6.7248119206406665E-2</v>
      </c>
      <c r="F36" s="39">
        <f t="shared" si="13"/>
        <v>4.1150029528408356E-2</v>
      </c>
      <c r="G36" s="39">
        <f t="shared" si="13"/>
        <v>2.7732905749178888E-2</v>
      </c>
      <c r="H36" s="39">
        <f t="shared" si="13"/>
        <v>2.7876793682543224E-2</v>
      </c>
      <c r="I36" s="39">
        <f t="shared" si="13"/>
        <v>2.7988640821984226E-2</v>
      </c>
      <c r="J36" s="39">
        <f t="shared" si="13"/>
        <v>2.8070706541011899E-2</v>
      </c>
      <c r="K36" s="39">
        <f t="shared" si="13"/>
        <v>2.8125161284964294E-2</v>
      </c>
      <c r="L36" s="39">
        <f t="shared" si="13"/>
        <v>2.8351272275617522E-2</v>
      </c>
      <c r="M36" s="39">
        <f t="shared" si="13"/>
        <v>2.834579687421114E-2</v>
      </c>
      <c r="N36" s="68"/>
    </row>
    <row r="38" spans="1:14">
      <c r="A38" s="4" t="s">
        <v>42</v>
      </c>
    </row>
    <row r="39" spans="1:14" ht="50.25" customHeight="1">
      <c r="A39" s="72" t="s">
        <v>48</v>
      </c>
      <c r="B39" s="73"/>
      <c r="C39" s="73"/>
      <c r="D39" s="73"/>
      <c r="E39" s="73"/>
      <c r="F39" s="73"/>
      <c r="G39" s="73"/>
      <c r="H39" s="73"/>
      <c r="I39" s="73"/>
      <c r="J39" s="73"/>
      <c r="K39" s="73"/>
      <c r="L39" s="73"/>
      <c r="M39" s="73"/>
    </row>
    <row r="40" spans="1:14" ht="22.5" customHeight="1">
      <c r="A40" s="40"/>
      <c r="B40" s="63"/>
      <c r="C40" s="63"/>
      <c r="D40" s="69"/>
      <c r="E40" s="69"/>
      <c r="F40" s="70"/>
      <c r="G40" s="69"/>
      <c r="H40" s="69"/>
      <c r="I40" s="69"/>
      <c r="J40" s="69"/>
      <c r="K40" s="69"/>
      <c r="L40" s="69"/>
      <c r="M40" s="69"/>
    </row>
    <row r="41" spans="1:14" ht="48.75" customHeight="1">
      <c r="C41" s="42" t="s">
        <v>33</v>
      </c>
      <c r="D41" s="32"/>
      <c r="E41" s="66"/>
      <c r="F41" s="45"/>
      <c r="G41" s="41"/>
      <c r="H41" s="45"/>
      <c r="I41" s="32"/>
      <c r="J41" s="32"/>
      <c r="K41" s="32"/>
      <c r="L41" s="32"/>
      <c r="M41" s="32"/>
    </row>
    <row r="42" spans="1:14" ht="21" customHeight="1">
      <c r="C42" s="4" t="s">
        <v>34</v>
      </c>
      <c r="D42" s="32"/>
      <c r="E42" s="46">
        <v>2.4500000000000002</v>
      </c>
      <c r="F42" s="27"/>
      <c r="G42" s="27"/>
      <c r="H42" s="27"/>
      <c r="I42" s="32"/>
      <c r="J42" s="32"/>
      <c r="K42" s="32"/>
      <c r="L42" s="32"/>
      <c r="M42" s="32"/>
    </row>
    <row r="43" spans="1:14">
      <c r="C43" s="19" t="s">
        <v>35</v>
      </c>
      <c r="E43" s="48">
        <v>6.3299999999999995E-2</v>
      </c>
      <c r="F43" s="31"/>
      <c r="G43" s="31"/>
      <c r="H43" s="31"/>
    </row>
    <row r="49" spans="1:13" hidden="1">
      <c r="A49" s="49"/>
      <c r="B49" s="50" t="s">
        <v>36</v>
      </c>
      <c r="C49" s="50"/>
      <c r="D49" s="50"/>
      <c r="E49" s="50"/>
      <c r="F49" s="50"/>
      <c r="G49" s="50"/>
      <c r="H49" s="50"/>
      <c r="I49" s="50"/>
      <c r="J49" s="50"/>
      <c r="K49" s="50"/>
      <c r="L49" s="51"/>
      <c r="M49" s="51"/>
    </row>
    <row r="50" spans="1:13" hidden="1">
      <c r="A50" s="52" t="s">
        <v>37</v>
      </c>
      <c r="B50" s="53">
        <v>1.4999999999999999E-2</v>
      </c>
      <c r="C50" s="57"/>
      <c r="D50" s="54">
        <v>2110000</v>
      </c>
      <c r="E50" s="54">
        <f t="shared" ref="E50:M50" si="14">+D50*(1+$B50)</f>
        <v>2141650</v>
      </c>
      <c r="F50" s="54">
        <f t="shared" si="14"/>
        <v>2173774.75</v>
      </c>
      <c r="G50" s="54">
        <f t="shared" si="14"/>
        <v>2206381.3712499999</v>
      </c>
      <c r="H50" s="54">
        <f t="shared" si="14"/>
        <v>2239477.0918187494</v>
      </c>
      <c r="I50" s="54">
        <f t="shared" si="14"/>
        <v>2273069.2481960305</v>
      </c>
      <c r="J50" s="54">
        <f t="shared" si="14"/>
        <v>2307165.2869189708</v>
      </c>
      <c r="K50" s="54">
        <f t="shared" si="14"/>
        <v>2341772.766222755</v>
      </c>
      <c r="L50" s="54">
        <f t="shared" si="14"/>
        <v>2376899.3577160961</v>
      </c>
      <c r="M50" s="55">
        <f t="shared" si="14"/>
        <v>2412552.8480818374</v>
      </c>
    </row>
    <row r="51" spans="1:13" hidden="1">
      <c r="A51" s="52" t="s">
        <v>38</v>
      </c>
      <c r="B51" s="54"/>
      <c r="C51" s="57"/>
      <c r="D51" s="54">
        <v>740012</v>
      </c>
      <c r="E51" s="54">
        <v>3928964</v>
      </c>
      <c r="F51" s="54">
        <v>5109964</v>
      </c>
      <c r="G51" s="54">
        <f>+F51</f>
        <v>5109964</v>
      </c>
      <c r="H51" s="54">
        <f t="shared" ref="H51:M51" si="15">+G51</f>
        <v>5109964</v>
      </c>
      <c r="I51" s="54">
        <f t="shared" si="15"/>
        <v>5109964</v>
      </c>
      <c r="J51" s="54">
        <f t="shared" si="15"/>
        <v>5109964</v>
      </c>
      <c r="K51" s="54">
        <f t="shared" si="15"/>
        <v>5109964</v>
      </c>
      <c r="L51" s="54">
        <f t="shared" si="15"/>
        <v>5109964</v>
      </c>
      <c r="M51" s="54">
        <f t="shared" si="15"/>
        <v>5109964</v>
      </c>
    </row>
    <row r="52" spans="1:13" hidden="1">
      <c r="A52" s="56" t="s">
        <v>39</v>
      </c>
      <c r="B52" s="57"/>
      <c r="C52" s="57"/>
      <c r="D52" s="57">
        <f t="shared" ref="D52:F52" si="16">+D51/D50</f>
        <v>0.35071658767772512</v>
      </c>
      <c r="E52" s="57">
        <f t="shared" si="16"/>
        <v>1.8345499964980272</v>
      </c>
      <c r="F52" s="57">
        <f t="shared" si="16"/>
        <v>2.3507329818786422</v>
      </c>
      <c r="G52" s="57">
        <f>+G51/G50</f>
        <v>2.3159930855947217</v>
      </c>
      <c r="H52" s="57">
        <f t="shared" ref="H52:M52" si="17">+H51/H50</f>
        <v>2.2817665867928296</v>
      </c>
      <c r="I52" s="57">
        <f t="shared" si="17"/>
        <v>2.2480458983180589</v>
      </c>
      <c r="J52" s="57">
        <f t="shared" si="17"/>
        <v>2.2148235451409448</v>
      </c>
      <c r="K52" s="57">
        <f t="shared" si="17"/>
        <v>2.1820921627004388</v>
      </c>
      <c r="L52" s="57">
        <f t="shared" si="17"/>
        <v>2.1498444952713682</v>
      </c>
      <c r="M52" s="58">
        <f t="shared" si="17"/>
        <v>2.1180733943560281</v>
      </c>
    </row>
    <row r="53" spans="1:13" ht="16" hidden="1" thickBot="1">
      <c r="A53" s="59" t="s">
        <v>43</v>
      </c>
      <c r="B53" s="60"/>
      <c r="C53" s="60"/>
      <c r="D53" s="61">
        <f>+(D52/1000)*$B6</f>
        <v>25.0060927014218</v>
      </c>
      <c r="E53" s="61">
        <f>+(E52/1000)*$B6</f>
        <v>130.80341475030934</v>
      </c>
      <c r="F53" s="61">
        <f>+((F52/1000)*$B6)</f>
        <v>167.60726160794718</v>
      </c>
      <c r="G53" s="61">
        <f t="shared" ref="G53:M53" si="18">+(G52/1000)*$B6</f>
        <v>165.13030700290363</v>
      </c>
      <c r="H53" s="61">
        <f t="shared" si="18"/>
        <v>162.68995763832876</v>
      </c>
      <c r="I53" s="61">
        <f t="shared" si="18"/>
        <v>160.28567255007761</v>
      </c>
      <c r="J53" s="61">
        <f t="shared" si="18"/>
        <v>157.91691876854938</v>
      </c>
      <c r="K53" s="61">
        <f t="shared" si="18"/>
        <v>155.58317120054127</v>
      </c>
      <c r="L53" s="61">
        <f t="shared" si="18"/>
        <v>153.28391251284856</v>
      </c>
      <c r="M53" s="62">
        <f t="shared" si="18"/>
        <v>151.01863301758482</v>
      </c>
    </row>
  </sheetData>
  <sheetProtection password="EA4A" sheet="1" objects="1" scenarios="1"/>
  <mergeCells count="1">
    <mergeCell ref="A39:M39"/>
  </mergeCells>
  <pageMargins left="0.7" right="0.7" top="0.75" bottom="0.75" header="0.3" footer="0.3"/>
  <pageSetup scale="67"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53"/>
  <sheetViews>
    <sheetView workbookViewId="0">
      <selection activeCell="B6" sqref="B6"/>
    </sheetView>
  </sheetViews>
  <sheetFormatPr baseColWidth="10" defaultColWidth="8.83203125" defaultRowHeight="15" x14ac:dyDescent="0"/>
  <cols>
    <col min="1" max="1" width="23.6640625" style="4" customWidth="1"/>
    <col min="2" max="2" width="12.5" style="4" bestFit="1" customWidth="1"/>
    <col min="3" max="13" width="12.6640625" style="4" customWidth="1"/>
    <col min="14" max="16384" width="8.83203125" style="4"/>
  </cols>
  <sheetData>
    <row r="1" spans="1:14">
      <c r="A1" s="1" t="s">
        <v>0</v>
      </c>
      <c r="B1" s="1"/>
      <c r="C1" s="2"/>
      <c r="D1" s="2"/>
      <c r="E1" s="2"/>
      <c r="F1" s="2"/>
      <c r="G1" s="2"/>
      <c r="H1" s="3"/>
      <c r="I1" s="3"/>
      <c r="J1" s="3"/>
      <c r="K1" s="2"/>
      <c r="L1" s="2"/>
      <c r="M1" s="2"/>
    </row>
    <row r="2" spans="1:14">
      <c r="A2" s="5" t="s">
        <v>1</v>
      </c>
      <c r="B2" s="5"/>
      <c r="C2" s="2"/>
      <c r="D2" s="2"/>
      <c r="E2" s="2"/>
      <c r="F2" s="2"/>
      <c r="G2" s="2"/>
      <c r="H2" s="3"/>
      <c r="I2" s="3"/>
      <c r="J2" s="3"/>
      <c r="K2" s="2"/>
      <c r="L2" s="2"/>
      <c r="M2" s="2"/>
    </row>
    <row r="3" spans="1:14">
      <c r="A3" s="5" t="s">
        <v>50</v>
      </c>
      <c r="B3" s="5"/>
      <c r="C3" s="2"/>
      <c r="D3" s="2"/>
      <c r="E3" s="2"/>
      <c r="F3" s="2"/>
      <c r="G3" s="2"/>
      <c r="H3" s="3"/>
      <c r="I3" s="3"/>
      <c r="J3" s="3"/>
      <c r="K3" s="2"/>
      <c r="L3" s="2"/>
      <c r="M3" s="2"/>
    </row>
    <row r="4" spans="1:14">
      <c r="A4" s="5" t="s">
        <v>44</v>
      </c>
      <c r="B4" s="5"/>
      <c r="C4" s="2"/>
      <c r="D4" s="2"/>
      <c r="E4" s="2"/>
      <c r="F4" s="2"/>
      <c r="G4" s="2"/>
      <c r="H4" s="3"/>
      <c r="I4" s="3"/>
      <c r="J4" s="3"/>
      <c r="K4" s="2"/>
      <c r="L4" s="2"/>
      <c r="M4" s="2"/>
    </row>
    <row r="5" spans="1:14" ht="16" thickBot="1">
      <c r="A5" s="6" t="s">
        <v>3</v>
      </c>
      <c r="B5" s="5"/>
      <c r="C5" s="2"/>
      <c r="D5" s="2"/>
      <c r="E5" s="2"/>
      <c r="F5" s="2"/>
      <c r="G5" s="2"/>
      <c r="H5" s="3"/>
      <c r="I5" s="3"/>
      <c r="J5" s="3"/>
      <c r="K5" s="2"/>
      <c r="L5" s="2"/>
      <c r="M5" s="2"/>
    </row>
    <row r="6" spans="1:14" s="8" customFormat="1" ht="17" thickTop="1" thickBot="1">
      <c r="A6" s="7" t="s">
        <v>4</v>
      </c>
      <c r="B6" s="71">
        <v>71300</v>
      </c>
      <c r="H6" s="9"/>
      <c r="I6" s="9"/>
      <c r="J6" s="9"/>
    </row>
    <row r="7" spans="1:14" s="8" customFormat="1" ht="16" thickTop="1">
      <c r="A7" s="10" t="s">
        <v>5</v>
      </c>
      <c r="B7" s="64"/>
      <c r="C7" s="11">
        <v>1.7000000000000001E-2</v>
      </c>
      <c r="D7" s="11">
        <v>1.7000000000000001E-2</v>
      </c>
      <c r="E7" s="11">
        <v>1.7000000000000001E-2</v>
      </c>
      <c r="F7" s="11">
        <v>1.7000000000000001E-2</v>
      </c>
      <c r="G7" s="11">
        <v>1.7000000000000001E-2</v>
      </c>
      <c r="H7" s="11">
        <v>1.7000000000000001E-2</v>
      </c>
      <c r="I7" s="11">
        <v>1.7000000000000001E-2</v>
      </c>
      <c r="J7" s="11">
        <v>1.7000000000000001E-2</v>
      </c>
      <c r="K7" s="11">
        <v>1.7000000000000001E-2</v>
      </c>
      <c r="L7" s="11">
        <v>1.7000000000000001E-2</v>
      </c>
      <c r="M7" s="12">
        <v>1.7000000000000001E-2</v>
      </c>
    </row>
    <row r="8" spans="1:14">
      <c r="A8" s="13"/>
      <c r="B8" s="13"/>
      <c r="C8" s="14" t="s">
        <v>6</v>
      </c>
      <c r="D8" s="14" t="s">
        <v>7</v>
      </c>
      <c r="E8" s="14" t="s">
        <v>8</v>
      </c>
      <c r="F8" s="14" t="s">
        <v>9</v>
      </c>
      <c r="G8" s="14" t="s">
        <v>10</v>
      </c>
      <c r="H8" s="14" t="s">
        <v>11</v>
      </c>
      <c r="I8" s="14" t="s">
        <v>12</v>
      </c>
      <c r="J8" s="14" t="s">
        <v>13</v>
      </c>
      <c r="K8" s="14" t="s">
        <v>14</v>
      </c>
      <c r="L8" s="14" t="s">
        <v>15</v>
      </c>
      <c r="M8" s="14" t="s">
        <v>16</v>
      </c>
    </row>
    <row r="9" spans="1:14">
      <c r="A9" s="13" t="s">
        <v>17</v>
      </c>
      <c r="B9" s="13"/>
      <c r="C9" s="14"/>
      <c r="D9" s="14"/>
      <c r="E9" s="14"/>
      <c r="F9" s="14"/>
      <c r="G9" s="14"/>
      <c r="H9" s="14"/>
      <c r="I9" s="14"/>
      <c r="J9" s="14"/>
      <c r="K9" s="14"/>
      <c r="L9" s="14"/>
      <c r="M9" s="14"/>
    </row>
    <row r="10" spans="1:14">
      <c r="A10" s="4" t="s">
        <v>18</v>
      </c>
      <c r="B10" s="13"/>
      <c r="C10" s="15">
        <v>38.75</v>
      </c>
      <c r="D10" s="15">
        <f>ROUND(+C10+D12,2)</f>
        <v>39.409999999999997</v>
      </c>
      <c r="E10" s="15">
        <f t="shared" ref="E10:M10" si="0">ROUND(+D10+E12,2)</f>
        <v>40.08</v>
      </c>
      <c r="F10" s="15">
        <f t="shared" si="0"/>
        <v>40.76</v>
      </c>
      <c r="G10" s="15">
        <f t="shared" si="0"/>
        <v>41.45</v>
      </c>
      <c r="H10" s="15">
        <f t="shared" si="0"/>
        <v>42.15</v>
      </c>
      <c r="I10" s="15">
        <f t="shared" si="0"/>
        <v>42.87</v>
      </c>
      <c r="J10" s="15">
        <f t="shared" si="0"/>
        <v>43.6</v>
      </c>
      <c r="K10" s="15">
        <f t="shared" si="0"/>
        <v>44.34</v>
      </c>
      <c r="L10" s="15">
        <f t="shared" si="0"/>
        <v>45.09</v>
      </c>
      <c r="M10" s="15">
        <f t="shared" si="0"/>
        <v>45.86</v>
      </c>
    </row>
    <row r="11" spans="1:14">
      <c r="A11" s="13"/>
      <c r="B11" s="13"/>
      <c r="C11" s="15"/>
      <c r="D11" s="15"/>
      <c r="E11" s="15"/>
      <c r="F11" s="15"/>
      <c r="G11" s="15"/>
      <c r="H11" s="15"/>
      <c r="I11" s="15"/>
      <c r="J11" s="15"/>
      <c r="K11" s="15"/>
      <c r="L11" s="15"/>
      <c r="M11" s="15"/>
    </row>
    <row r="12" spans="1:14">
      <c r="A12" s="4" t="s">
        <v>19</v>
      </c>
      <c r="B12" s="13"/>
      <c r="C12" s="16"/>
      <c r="D12" s="15">
        <f>ROUND(+D7*C10,2)</f>
        <v>0.66</v>
      </c>
      <c r="E12" s="15">
        <f t="shared" ref="E12:M12" si="1">ROUND(+E7*D10,2)</f>
        <v>0.67</v>
      </c>
      <c r="F12" s="15">
        <f t="shared" si="1"/>
        <v>0.68</v>
      </c>
      <c r="G12" s="15">
        <f t="shared" si="1"/>
        <v>0.69</v>
      </c>
      <c r="H12" s="15">
        <f t="shared" si="1"/>
        <v>0.7</v>
      </c>
      <c r="I12" s="15">
        <f t="shared" si="1"/>
        <v>0.72</v>
      </c>
      <c r="J12" s="15">
        <f t="shared" si="1"/>
        <v>0.73</v>
      </c>
      <c r="K12" s="15">
        <f t="shared" si="1"/>
        <v>0.74</v>
      </c>
      <c r="L12" s="15">
        <f t="shared" si="1"/>
        <v>0.75</v>
      </c>
      <c r="M12" s="15">
        <f t="shared" si="1"/>
        <v>0.77</v>
      </c>
      <c r="N12" s="27"/>
    </row>
    <row r="13" spans="1:14">
      <c r="A13" s="13"/>
      <c r="B13" s="13"/>
      <c r="C13" s="16"/>
      <c r="D13" s="15"/>
      <c r="E13" s="15"/>
      <c r="F13" s="15"/>
      <c r="G13" s="15"/>
      <c r="H13" s="15"/>
      <c r="I13" s="15"/>
      <c r="J13" s="15"/>
      <c r="K13" s="15"/>
      <c r="L13" s="15"/>
      <c r="M13" s="15"/>
    </row>
    <row r="14" spans="1:14" ht="18">
      <c r="A14" s="4" t="s">
        <v>20</v>
      </c>
      <c r="C14" s="17"/>
      <c r="D14" s="18">
        <f t="shared" ref="D14:M14" si="2">SUM(D12/1000)*$B$6</f>
        <v>47.058</v>
      </c>
      <c r="E14" s="18">
        <f t="shared" si="2"/>
        <v>47.771000000000001</v>
      </c>
      <c r="F14" s="18">
        <f t="shared" si="2"/>
        <v>48.484000000000002</v>
      </c>
      <c r="G14" s="18">
        <f t="shared" si="2"/>
        <v>49.196999999999996</v>
      </c>
      <c r="H14" s="18">
        <f t="shared" si="2"/>
        <v>49.91</v>
      </c>
      <c r="I14" s="18">
        <f t="shared" si="2"/>
        <v>51.335999999999999</v>
      </c>
      <c r="J14" s="18">
        <f t="shared" si="2"/>
        <v>52.048999999999999</v>
      </c>
      <c r="K14" s="18">
        <f t="shared" si="2"/>
        <v>52.762</v>
      </c>
      <c r="L14" s="18">
        <f t="shared" si="2"/>
        <v>53.475000000000001</v>
      </c>
      <c r="M14" s="18">
        <f t="shared" si="2"/>
        <v>54.901000000000003</v>
      </c>
    </row>
    <row r="15" spans="1:14">
      <c r="A15" s="19"/>
      <c r="B15" s="28"/>
      <c r="C15" s="20"/>
      <c r="D15" s="21"/>
      <c r="E15" s="21"/>
      <c r="F15" s="21"/>
      <c r="G15" s="21"/>
      <c r="H15" s="21"/>
      <c r="I15" s="21"/>
      <c r="J15" s="21"/>
      <c r="K15" s="21"/>
      <c r="L15" s="21"/>
      <c r="M15" s="21"/>
    </row>
    <row r="16" spans="1:14">
      <c r="A16" s="19" t="s">
        <v>21</v>
      </c>
      <c r="B16" s="13"/>
      <c r="C16" s="22">
        <f t="shared" ref="C16:M16" si="3">(+C10/1000)*$B$6</f>
        <v>2762.875</v>
      </c>
      <c r="D16" s="22">
        <f t="shared" si="3"/>
        <v>2809.9329999999995</v>
      </c>
      <c r="E16" s="22">
        <f t="shared" si="3"/>
        <v>2857.7039999999997</v>
      </c>
      <c r="F16" s="22">
        <f t="shared" si="3"/>
        <v>2906.1879999999996</v>
      </c>
      <c r="G16" s="22">
        <f t="shared" si="3"/>
        <v>2955.3850000000002</v>
      </c>
      <c r="H16" s="22">
        <f t="shared" si="3"/>
        <v>3005.2950000000001</v>
      </c>
      <c r="I16" s="22">
        <f t="shared" si="3"/>
        <v>3056.6309999999999</v>
      </c>
      <c r="J16" s="22">
        <f t="shared" si="3"/>
        <v>3108.68</v>
      </c>
      <c r="K16" s="22">
        <f t="shared" si="3"/>
        <v>3161.4420000000005</v>
      </c>
      <c r="L16" s="22">
        <f t="shared" si="3"/>
        <v>3214.9170000000004</v>
      </c>
      <c r="M16" s="22">
        <f t="shared" si="3"/>
        <v>3269.8179999999998</v>
      </c>
    </row>
    <row r="17" spans="1:14">
      <c r="A17" s="13"/>
      <c r="B17" s="13"/>
      <c r="C17" s="23"/>
      <c r="D17" s="24"/>
      <c r="E17" s="24"/>
      <c r="F17" s="24"/>
      <c r="G17" s="24"/>
      <c r="H17" s="24"/>
      <c r="I17" s="24"/>
      <c r="J17" s="24"/>
      <c r="K17" s="24"/>
      <c r="L17" s="24"/>
      <c r="M17" s="24"/>
    </row>
    <row r="19" spans="1:14">
      <c r="A19" s="6" t="s">
        <v>22</v>
      </c>
      <c r="D19" s="25"/>
      <c r="E19" s="25"/>
      <c r="F19" s="25"/>
    </row>
    <row r="20" spans="1:14">
      <c r="A20" s="4" t="s">
        <v>23</v>
      </c>
      <c r="D20" s="26">
        <f>740012/2110000</f>
        <v>0.35071658767772512</v>
      </c>
      <c r="E20" s="26">
        <f>+E52</f>
        <v>1.8345499964980272</v>
      </c>
      <c r="F20" s="26">
        <f>+F52</f>
        <v>2.6591968648085547</v>
      </c>
      <c r="G20" s="27">
        <f>+G52</f>
        <v>2.619898388973946</v>
      </c>
      <c r="H20" s="27">
        <f t="shared" ref="H20:M20" si="4">+H52</f>
        <v>2.5811806787920655</v>
      </c>
      <c r="I20" s="27">
        <f t="shared" si="4"/>
        <v>2.5430351515192764</v>
      </c>
      <c r="J20" s="27">
        <f t="shared" si="4"/>
        <v>2.5054533512505186</v>
      </c>
      <c r="K20" s="27">
        <f t="shared" si="4"/>
        <v>2.4684269470448466</v>
      </c>
      <c r="L20" s="27">
        <f t="shared" si="4"/>
        <v>2.4319477310786666</v>
      </c>
      <c r="M20" s="27">
        <f t="shared" si="4"/>
        <v>2.3960076168262727</v>
      </c>
      <c r="N20" s="27"/>
    </row>
    <row r="22" spans="1:14" ht="18">
      <c r="A22" s="28" t="s">
        <v>24</v>
      </c>
      <c r="D22" s="67">
        <f t="shared" ref="D22:F22" si="5">+D24-C24</f>
        <v>25.0060927014218</v>
      </c>
      <c r="E22" s="67">
        <f t="shared" si="5"/>
        <v>105.79732204888754</v>
      </c>
      <c r="F22" s="67">
        <f t="shared" si="5"/>
        <v>58.797321710540587</v>
      </c>
      <c r="G22" s="67">
        <f>+G24-F24</f>
        <v>-2.8019813270075531</v>
      </c>
      <c r="H22" s="67">
        <f t="shared" ref="H22:M22" si="6">+H24-G24</f>
        <v>-2.7605727359681111</v>
      </c>
      <c r="I22" s="67">
        <f t="shared" si="6"/>
        <v>-2.7197760945498715</v>
      </c>
      <c r="J22" s="67">
        <f t="shared" si="6"/>
        <v>-2.6795823591624242</v>
      </c>
      <c r="K22" s="67">
        <f t="shared" si="6"/>
        <v>-2.6399826198643837</v>
      </c>
      <c r="L22" s="67">
        <f t="shared" si="6"/>
        <v>-2.6009680983886483</v>
      </c>
      <c r="M22" s="67">
        <f t="shared" si="6"/>
        <v>-2.5625301461956838</v>
      </c>
    </row>
    <row r="23" spans="1:14">
      <c r="A23" s="30"/>
    </row>
    <row r="24" spans="1:14">
      <c r="A24" s="30" t="s">
        <v>25</v>
      </c>
      <c r="D24" s="65">
        <f t="shared" ref="D24:F24" si="7">+(D20/1000)*$B$6</f>
        <v>25.0060927014218</v>
      </c>
      <c r="E24" s="65">
        <f t="shared" si="7"/>
        <v>130.80341475030934</v>
      </c>
      <c r="F24" s="65">
        <f t="shared" si="7"/>
        <v>189.60073646084993</v>
      </c>
      <c r="G24" s="65">
        <f>+(G20/1000)*$B$6</f>
        <v>186.79875513384238</v>
      </c>
      <c r="H24" s="65">
        <f t="shared" ref="H24:M24" si="8">+(H20/1000)*$B$6</f>
        <v>184.03818239787427</v>
      </c>
      <c r="I24" s="65">
        <f t="shared" si="8"/>
        <v>181.31840630332439</v>
      </c>
      <c r="J24" s="65">
        <f t="shared" si="8"/>
        <v>178.63882394416197</v>
      </c>
      <c r="K24" s="65">
        <f t="shared" si="8"/>
        <v>175.99884132429759</v>
      </c>
      <c r="L24" s="65">
        <f t="shared" si="8"/>
        <v>173.39787322590894</v>
      </c>
      <c r="M24" s="65">
        <f t="shared" si="8"/>
        <v>170.83534307971325</v>
      </c>
    </row>
    <row r="26" spans="1:14" s="13" customFormat="1">
      <c r="A26" s="4" t="s">
        <v>41</v>
      </c>
      <c r="D26" s="31">
        <f>+D22/C30</f>
        <v>9.050750649747745E-3</v>
      </c>
      <c r="E26" s="31">
        <f t="shared" ref="E26:M26" si="9">+E22/D30</f>
        <v>3.7319081147550497E-2</v>
      </c>
      <c r="F26" s="31">
        <f t="shared" si="9"/>
        <v>1.9674477439920665E-2</v>
      </c>
      <c r="G26" s="31">
        <f t="shared" si="9"/>
        <v>-9.0509448981677563E-4</v>
      </c>
      <c r="H26" s="31">
        <f t="shared" si="9"/>
        <v>-8.7855229073021649E-4</v>
      </c>
      <c r="I26" s="31">
        <f t="shared" si="9"/>
        <v>-8.5277264525402449E-4</v>
      </c>
      <c r="J26" s="31">
        <f t="shared" si="9"/>
        <v>-8.2755535152775222E-4</v>
      </c>
      <c r="K26" s="31">
        <f t="shared" si="9"/>
        <v>-8.0308079661616243E-4</v>
      </c>
      <c r="L26" s="31">
        <f t="shared" si="9"/>
        <v>-7.7933009813488797E-4</v>
      </c>
      <c r="M26" s="31">
        <f t="shared" si="9"/>
        <v>-7.5628453732104852E-4</v>
      </c>
      <c r="N26" s="68"/>
    </row>
    <row r="29" spans="1:14">
      <c r="A29" s="13" t="s">
        <v>27</v>
      </c>
    </row>
    <row r="30" spans="1:14">
      <c r="A30" s="4" t="s">
        <v>28</v>
      </c>
      <c r="C30" s="65">
        <f>+C16+C24</f>
        <v>2762.875</v>
      </c>
      <c r="D30" s="65">
        <f t="shared" ref="D30:M30" si="10">+D16+D24</f>
        <v>2834.9390927014215</v>
      </c>
      <c r="E30" s="65">
        <f t="shared" si="10"/>
        <v>2988.5074147503092</v>
      </c>
      <c r="F30" s="65">
        <f t="shared" si="10"/>
        <v>3095.7887364608496</v>
      </c>
      <c r="G30" s="65">
        <f t="shared" si="10"/>
        <v>3142.1837551338426</v>
      </c>
      <c r="H30" s="65">
        <f t="shared" si="10"/>
        <v>3189.3331823978742</v>
      </c>
      <c r="I30" s="65">
        <f t="shared" si="10"/>
        <v>3237.9494063033244</v>
      </c>
      <c r="J30" s="65">
        <f t="shared" si="10"/>
        <v>3287.318823944162</v>
      </c>
      <c r="K30" s="65">
        <f t="shared" si="10"/>
        <v>3337.4408413242982</v>
      </c>
      <c r="L30" s="65">
        <f t="shared" si="10"/>
        <v>3388.3148732259092</v>
      </c>
      <c r="M30" s="65">
        <f t="shared" si="10"/>
        <v>3440.6533430797131</v>
      </c>
    </row>
    <row r="31" spans="1:14" ht="16" thickBot="1"/>
    <row r="32" spans="1:14" s="30" customFormat="1" ht="17" thickTop="1" thickBot="1">
      <c r="A32" s="33" t="s">
        <v>29</v>
      </c>
      <c r="B32" s="34"/>
      <c r="C32" s="34"/>
      <c r="D32" s="34">
        <f>+D22+D14</f>
        <v>72.064092701421799</v>
      </c>
      <c r="E32" s="34">
        <f t="shared" ref="E32:M32" si="11">+E22+E14</f>
        <v>153.56832204888752</v>
      </c>
      <c r="F32" s="34">
        <f t="shared" si="11"/>
        <v>107.2813217105406</v>
      </c>
      <c r="G32" s="34">
        <f t="shared" si="11"/>
        <v>46.395018672992443</v>
      </c>
      <c r="H32" s="34">
        <f t="shared" si="11"/>
        <v>47.149427264031885</v>
      </c>
      <c r="I32" s="34">
        <f t="shared" si="11"/>
        <v>48.616223905450127</v>
      </c>
      <c r="J32" s="34">
        <f t="shared" si="11"/>
        <v>49.369417640837575</v>
      </c>
      <c r="K32" s="34">
        <f t="shared" si="11"/>
        <v>50.122017380135617</v>
      </c>
      <c r="L32" s="34">
        <f t="shared" si="11"/>
        <v>50.874031901611353</v>
      </c>
      <c r="M32" s="35">
        <f t="shared" si="11"/>
        <v>52.33846985380432</v>
      </c>
    </row>
    <row r="33" spans="1:14" ht="16" thickTop="1"/>
    <row r="34" spans="1:14">
      <c r="A34" s="4" t="s">
        <v>30</v>
      </c>
      <c r="D34" s="36">
        <f>+D20+D12</f>
        <v>1.0107165876777251</v>
      </c>
      <c r="E34" s="36">
        <f>+E12+(E20-D20)</f>
        <v>2.1538334088203022</v>
      </c>
      <c r="F34" s="36">
        <f t="shared" ref="F34:M34" si="12">+F12+(F20-E20)</f>
        <v>1.5046468683105276</v>
      </c>
      <c r="G34" s="36">
        <f t="shared" si="12"/>
        <v>0.65070152416539129</v>
      </c>
      <c r="H34" s="36">
        <f t="shared" si="12"/>
        <v>0.66128228981811943</v>
      </c>
      <c r="I34" s="36">
        <f t="shared" si="12"/>
        <v>0.68185447272721089</v>
      </c>
      <c r="J34" s="36">
        <f t="shared" si="12"/>
        <v>0.69241819973124219</v>
      </c>
      <c r="K34" s="36">
        <f t="shared" si="12"/>
        <v>0.70297359579432794</v>
      </c>
      <c r="L34" s="36">
        <f t="shared" si="12"/>
        <v>0.71352078403382002</v>
      </c>
      <c r="M34" s="36">
        <f t="shared" si="12"/>
        <v>0.73405988574760617</v>
      </c>
      <c r="N34" s="36"/>
    </row>
    <row r="36" spans="1:14" s="13" customFormat="1">
      <c r="A36" s="37" t="s">
        <v>31</v>
      </c>
      <c r="B36" s="38"/>
      <c r="C36" s="38"/>
      <c r="D36" s="39">
        <f>+D32/C30</f>
        <v>2.6083008714263875E-2</v>
      </c>
      <c r="E36" s="39">
        <f t="shared" ref="E36:M36" si="13">+E32/D30</f>
        <v>5.4169884088251026E-2</v>
      </c>
      <c r="F36" s="39">
        <f t="shared" si="13"/>
        <v>3.5897960694704849E-2</v>
      </c>
      <c r="G36" s="39">
        <f t="shared" si="13"/>
        <v>1.4986493789634979E-2</v>
      </c>
      <c r="H36" s="39">
        <f t="shared" si="13"/>
        <v>1.5005305525813698E-2</v>
      </c>
      <c r="I36" s="39">
        <f t="shared" si="13"/>
        <v>1.5243381962651646E-2</v>
      </c>
      <c r="J36" s="39">
        <f t="shared" si="13"/>
        <v>1.5247124474746271E-2</v>
      </c>
      <c r="K36" s="39">
        <f t="shared" si="13"/>
        <v>1.5247081303783811E-2</v>
      </c>
      <c r="L36" s="39">
        <f t="shared" si="13"/>
        <v>1.5243425822470763E-2</v>
      </c>
      <c r="M36" s="39">
        <f t="shared" si="13"/>
        <v>1.5446755042566186E-2</v>
      </c>
      <c r="N36" s="68"/>
    </row>
    <row r="38" spans="1:14">
      <c r="A38" s="4" t="s">
        <v>45</v>
      </c>
    </row>
    <row r="39" spans="1:14" ht="51.75" customHeight="1">
      <c r="A39" s="72" t="s">
        <v>49</v>
      </c>
      <c r="B39" s="73"/>
      <c r="C39" s="73"/>
      <c r="D39" s="73"/>
      <c r="E39" s="73"/>
      <c r="F39" s="73"/>
      <c r="G39" s="73"/>
      <c r="H39" s="73"/>
      <c r="I39" s="73"/>
      <c r="J39" s="73"/>
      <c r="K39" s="73"/>
      <c r="L39" s="73"/>
      <c r="M39" s="73"/>
    </row>
    <row r="40" spans="1:14" ht="20.25" customHeight="1">
      <c r="A40" s="40"/>
      <c r="B40" s="63"/>
      <c r="C40" s="63"/>
      <c r="D40" s="63"/>
      <c r="E40" s="63"/>
      <c r="F40" s="63"/>
      <c r="G40" s="63"/>
      <c r="H40" s="63"/>
      <c r="I40" s="63"/>
      <c r="J40" s="63"/>
      <c r="K40" s="63"/>
      <c r="L40" s="63"/>
      <c r="M40" s="63"/>
    </row>
    <row r="41" spans="1:14" ht="48" customHeight="1">
      <c r="C41" s="42" t="s">
        <v>33</v>
      </c>
      <c r="D41" s="32"/>
      <c r="E41" s="66"/>
      <c r="F41" s="45"/>
      <c r="G41" s="41"/>
      <c r="H41" s="45"/>
      <c r="I41" s="32"/>
      <c r="J41" s="32"/>
      <c r="K41" s="32"/>
      <c r="L41" s="32"/>
      <c r="M41" s="32"/>
    </row>
    <row r="42" spans="1:14" ht="21" customHeight="1">
      <c r="C42" s="4" t="s">
        <v>34</v>
      </c>
      <c r="D42" s="32"/>
      <c r="E42" s="46">
        <v>2.78</v>
      </c>
      <c r="F42" s="27"/>
      <c r="G42" s="27"/>
      <c r="H42" s="27"/>
      <c r="I42" s="32"/>
      <c r="J42" s="32"/>
      <c r="K42" s="32"/>
      <c r="L42" s="32"/>
      <c r="M42" s="32"/>
    </row>
    <row r="43" spans="1:14">
      <c r="C43" s="19" t="s">
        <v>35</v>
      </c>
      <c r="E43" s="48">
        <v>7.17E-2</v>
      </c>
      <c r="F43" s="31"/>
      <c r="G43" s="31"/>
      <c r="H43" s="31"/>
    </row>
    <row r="49" spans="1:13" hidden="1">
      <c r="A49" s="49"/>
      <c r="B49" s="50" t="s">
        <v>36</v>
      </c>
      <c r="C49" s="50"/>
      <c r="D49" s="50"/>
      <c r="E49" s="50"/>
      <c r="F49" s="50"/>
      <c r="G49" s="50"/>
      <c r="H49" s="50"/>
      <c r="I49" s="50"/>
      <c r="J49" s="50"/>
      <c r="K49" s="50"/>
      <c r="L49" s="51"/>
      <c r="M49" s="51"/>
    </row>
    <row r="50" spans="1:13" hidden="1">
      <c r="A50" s="52" t="s">
        <v>37</v>
      </c>
      <c r="B50" s="53">
        <v>1.4999999999999999E-2</v>
      </c>
      <c r="C50" s="57"/>
      <c r="D50" s="54">
        <v>2110000</v>
      </c>
      <c r="E50" s="54">
        <f t="shared" ref="E50:M50" si="14">+D50*(1+$B50)</f>
        <v>2141650</v>
      </c>
      <c r="F50" s="54">
        <f t="shared" si="14"/>
        <v>2173774.75</v>
      </c>
      <c r="G50" s="54">
        <f t="shared" si="14"/>
        <v>2206381.3712499999</v>
      </c>
      <c r="H50" s="54">
        <f t="shared" si="14"/>
        <v>2239477.0918187494</v>
      </c>
      <c r="I50" s="54">
        <f t="shared" si="14"/>
        <v>2273069.2481960305</v>
      </c>
      <c r="J50" s="54">
        <f t="shared" si="14"/>
        <v>2307165.2869189708</v>
      </c>
      <c r="K50" s="54">
        <f t="shared" si="14"/>
        <v>2341772.766222755</v>
      </c>
      <c r="L50" s="54">
        <f t="shared" si="14"/>
        <v>2376899.3577160961</v>
      </c>
      <c r="M50" s="55">
        <f t="shared" si="14"/>
        <v>2412552.8480818374</v>
      </c>
    </row>
    <row r="51" spans="1:13" hidden="1">
      <c r="A51" s="52" t="s">
        <v>38</v>
      </c>
      <c r="B51" s="54"/>
      <c r="C51" s="57"/>
      <c r="D51" s="54">
        <v>740012</v>
      </c>
      <c r="E51" s="54">
        <v>3928964</v>
      </c>
      <c r="F51" s="54">
        <v>5780495</v>
      </c>
      <c r="G51" s="54">
        <v>5780495</v>
      </c>
      <c r="H51" s="54">
        <v>5780495</v>
      </c>
      <c r="I51" s="54">
        <v>5780495</v>
      </c>
      <c r="J51" s="54">
        <v>5780495</v>
      </c>
      <c r="K51" s="54">
        <v>5780495</v>
      </c>
      <c r="L51" s="54">
        <v>5780495</v>
      </c>
      <c r="M51" s="54">
        <v>5780495</v>
      </c>
    </row>
    <row r="52" spans="1:13" hidden="1">
      <c r="A52" s="56" t="s">
        <v>39</v>
      </c>
      <c r="B52" s="57"/>
      <c r="C52" s="57"/>
      <c r="D52" s="57">
        <f t="shared" ref="D52:F52" si="15">+D51/D50</f>
        <v>0.35071658767772512</v>
      </c>
      <c r="E52" s="57">
        <f t="shared" si="15"/>
        <v>1.8345499964980272</v>
      </c>
      <c r="F52" s="57">
        <f t="shared" si="15"/>
        <v>2.6591968648085547</v>
      </c>
      <c r="G52" s="57">
        <f>+G51/G50</f>
        <v>2.619898388973946</v>
      </c>
      <c r="H52" s="57">
        <f t="shared" ref="H52:M52" si="16">+H51/H50</f>
        <v>2.5811806787920655</v>
      </c>
      <c r="I52" s="57">
        <f t="shared" si="16"/>
        <v>2.5430351515192764</v>
      </c>
      <c r="J52" s="57">
        <f t="shared" si="16"/>
        <v>2.5054533512505186</v>
      </c>
      <c r="K52" s="57">
        <f t="shared" si="16"/>
        <v>2.4684269470448466</v>
      </c>
      <c r="L52" s="57">
        <f t="shared" si="16"/>
        <v>2.4319477310786666</v>
      </c>
      <c r="M52" s="58">
        <f t="shared" si="16"/>
        <v>2.3960076168262727</v>
      </c>
    </row>
    <row r="53" spans="1:13" ht="16" hidden="1" thickBot="1">
      <c r="A53" s="59" t="s">
        <v>43</v>
      </c>
      <c r="B53" s="60"/>
      <c r="C53" s="60"/>
      <c r="D53" s="61">
        <f>+(D52/1000)*$B6</f>
        <v>25.0060927014218</v>
      </c>
      <c r="E53" s="61">
        <f>+(E52/1000)*$B6</f>
        <v>130.80341475030934</v>
      </c>
      <c r="F53" s="61">
        <f>+((F52/1000)*$B6)</f>
        <v>189.60073646084993</v>
      </c>
      <c r="G53" s="61">
        <f t="shared" ref="G53:M53" si="17">+(G52/1000)*$B6</f>
        <v>186.79875513384238</v>
      </c>
      <c r="H53" s="61">
        <f t="shared" si="17"/>
        <v>184.03818239787427</v>
      </c>
      <c r="I53" s="61">
        <f t="shared" si="17"/>
        <v>181.31840630332439</v>
      </c>
      <c r="J53" s="61">
        <f t="shared" si="17"/>
        <v>178.63882394416197</v>
      </c>
      <c r="K53" s="61">
        <f t="shared" si="17"/>
        <v>175.99884132429759</v>
      </c>
      <c r="L53" s="61">
        <f t="shared" si="17"/>
        <v>173.39787322590894</v>
      </c>
      <c r="M53" s="62">
        <f t="shared" si="17"/>
        <v>170.83534307971325</v>
      </c>
    </row>
  </sheetData>
  <sheetProtection password="EA4A" sheet="1" objects="1" scenarios="1"/>
  <mergeCells count="1">
    <mergeCell ref="A39:M39"/>
  </mergeCells>
  <pageMargins left="0.7" right="0.7" top="0.75" bottom="0.75" header="0.3" footer="0.3"/>
  <pageSetup scale="68"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53"/>
  <sheetViews>
    <sheetView workbookViewId="0">
      <selection activeCell="B6" sqref="B6"/>
    </sheetView>
  </sheetViews>
  <sheetFormatPr baseColWidth="10" defaultColWidth="8.83203125" defaultRowHeight="15" x14ac:dyDescent="0"/>
  <cols>
    <col min="1" max="1" width="23.6640625" style="4" customWidth="1"/>
    <col min="2" max="2" width="12.5" style="4" bestFit="1" customWidth="1"/>
    <col min="3" max="13" width="12.6640625" style="4" customWidth="1"/>
    <col min="14" max="16384" width="8.83203125" style="4"/>
  </cols>
  <sheetData>
    <row r="1" spans="1:14">
      <c r="A1" s="1" t="s">
        <v>0</v>
      </c>
      <c r="B1" s="1"/>
      <c r="C1" s="2"/>
      <c r="D1" s="2"/>
      <c r="E1" s="2"/>
      <c r="F1" s="2"/>
      <c r="G1" s="2"/>
      <c r="H1" s="3"/>
      <c r="I1" s="3"/>
      <c r="J1" s="3"/>
      <c r="K1" s="2"/>
      <c r="L1" s="2"/>
      <c r="M1" s="2"/>
    </row>
    <row r="2" spans="1:14">
      <c r="A2" s="5" t="s">
        <v>1</v>
      </c>
      <c r="B2" s="5"/>
      <c r="C2" s="2"/>
      <c r="D2" s="2"/>
      <c r="E2" s="2"/>
      <c r="F2" s="2"/>
      <c r="G2" s="2"/>
      <c r="H2" s="3"/>
      <c r="I2" s="3"/>
      <c r="J2" s="3"/>
      <c r="K2" s="2"/>
      <c r="L2" s="2"/>
      <c r="M2" s="2"/>
    </row>
    <row r="3" spans="1:14">
      <c r="A3" s="5" t="s">
        <v>50</v>
      </c>
      <c r="B3" s="5"/>
      <c r="C3" s="2"/>
      <c r="D3" s="2"/>
      <c r="E3" s="2"/>
      <c r="F3" s="2"/>
      <c r="G3" s="2"/>
      <c r="H3" s="3"/>
      <c r="I3" s="3"/>
      <c r="J3" s="3"/>
      <c r="K3" s="2"/>
      <c r="L3" s="2"/>
      <c r="M3" s="2"/>
    </row>
    <row r="4" spans="1:14">
      <c r="A4" s="5" t="s">
        <v>44</v>
      </c>
      <c r="B4" s="5"/>
      <c r="C4" s="2"/>
      <c r="D4" s="2"/>
      <c r="E4" s="2"/>
      <c r="F4" s="2"/>
      <c r="G4" s="2"/>
      <c r="H4" s="3"/>
      <c r="I4" s="3"/>
      <c r="J4" s="3"/>
      <c r="K4" s="2"/>
      <c r="L4" s="2"/>
      <c r="M4" s="2"/>
    </row>
    <row r="5" spans="1:14" ht="16" thickBot="1">
      <c r="A5" s="6" t="s">
        <v>3</v>
      </c>
      <c r="B5" s="5"/>
      <c r="C5" s="2"/>
      <c r="D5" s="2"/>
      <c r="E5" s="2"/>
      <c r="F5" s="2"/>
      <c r="G5" s="2"/>
      <c r="H5" s="3"/>
      <c r="I5" s="3"/>
      <c r="J5" s="3"/>
      <c r="K5" s="2"/>
      <c r="L5" s="2"/>
      <c r="M5" s="2"/>
    </row>
    <row r="6" spans="1:14" s="8" customFormat="1" ht="17" thickTop="1" thickBot="1">
      <c r="A6" s="7" t="s">
        <v>4</v>
      </c>
      <c r="B6" s="71">
        <v>71300</v>
      </c>
      <c r="H6" s="9"/>
      <c r="I6" s="9"/>
      <c r="J6" s="9"/>
    </row>
    <row r="7" spans="1:14" s="8" customFormat="1" ht="16" thickTop="1">
      <c r="A7" s="10" t="s">
        <v>5</v>
      </c>
      <c r="B7" s="64"/>
      <c r="C7" s="11">
        <v>1.7000000000000001E-2</v>
      </c>
      <c r="D7" s="11">
        <v>1.7000000000000001E-2</v>
      </c>
      <c r="E7" s="11">
        <v>3.0200000000000001E-2</v>
      </c>
      <c r="F7" s="11">
        <v>3.0200000000000001E-2</v>
      </c>
      <c r="G7" s="11">
        <v>3.0200000000000001E-2</v>
      </c>
      <c r="H7" s="11">
        <v>3.0200000000000001E-2</v>
      </c>
      <c r="I7" s="11">
        <v>3.0200000000000001E-2</v>
      </c>
      <c r="J7" s="11">
        <v>3.0200000000000001E-2</v>
      </c>
      <c r="K7" s="11">
        <v>3.0200000000000001E-2</v>
      </c>
      <c r="L7" s="11">
        <v>3.0200000000000001E-2</v>
      </c>
      <c r="M7" s="12">
        <v>3.0200000000000001E-2</v>
      </c>
    </row>
    <row r="8" spans="1:14">
      <c r="A8" s="13"/>
      <c r="B8" s="13"/>
      <c r="C8" s="14" t="s">
        <v>6</v>
      </c>
      <c r="D8" s="14" t="s">
        <v>7</v>
      </c>
      <c r="E8" s="14" t="s">
        <v>8</v>
      </c>
      <c r="F8" s="14" t="s">
        <v>9</v>
      </c>
      <c r="G8" s="14" t="s">
        <v>10</v>
      </c>
      <c r="H8" s="14" t="s">
        <v>11</v>
      </c>
      <c r="I8" s="14" t="s">
        <v>12</v>
      </c>
      <c r="J8" s="14" t="s">
        <v>13</v>
      </c>
      <c r="K8" s="14" t="s">
        <v>14</v>
      </c>
      <c r="L8" s="14" t="s">
        <v>15</v>
      </c>
      <c r="M8" s="14" t="s">
        <v>16</v>
      </c>
    </row>
    <row r="9" spans="1:14">
      <c r="A9" s="13" t="s">
        <v>17</v>
      </c>
      <c r="B9" s="13"/>
      <c r="C9" s="14"/>
      <c r="D9" s="14"/>
      <c r="E9" s="14"/>
      <c r="F9" s="14"/>
      <c r="G9" s="14"/>
      <c r="H9" s="14"/>
      <c r="I9" s="14"/>
      <c r="J9" s="14"/>
      <c r="K9" s="14"/>
      <c r="L9" s="14"/>
      <c r="M9" s="14"/>
    </row>
    <row r="10" spans="1:14">
      <c r="A10" s="4" t="s">
        <v>18</v>
      </c>
      <c r="B10" s="13"/>
      <c r="C10" s="15">
        <v>38.75</v>
      </c>
      <c r="D10" s="15">
        <f>ROUND(+C10+D12,2)</f>
        <v>39.409999999999997</v>
      </c>
      <c r="E10" s="15">
        <f t="shared" ref="E10:M10" si="0">ROUND(+D10+E12,2)</f>
        <v>40.6</v>
      </c>
      <c r="F10" s="15">
        <f t="shared" si="0"/>
        <v>41.83</v>
      </c>
      <c r="G10" s="15">
        <f t="shared" si="0"/>
        <v>43.09</v>
      </c>
      <c r="H10" s="15">
        <f t="shared" si="0"/>
        <v>44.39</v>
      </c>
      <c r="I10" s="15">
        <f t="shared" si="0"/>
        <v>45.73</v>
      </c>
      <c r="J10" s="15">
        <f t="shared" si="0"/>
        <v>47.11</v>
      </c>
      <c r="K10" s="15">
        <f t="shared" si="0"/>
        <v>48.53</v>
      </c>
      <c r="L10" s="15">
        <f t="shared" si="0"/>
        <v>50</v>
      </c>
      <c r="M10" s="15">
        <f t="shared" si="0"/>
        <v>51.51</v>
      </c>
    </row>
    <row r="11" spans="1:14">
      <c r="A11" s="13"/>
      <c r="B11" s="13"/>
      <c r="C11" s="15"/>
      <c r="D11" s="15"/>
      <c r="E11" s="15"/>
      <c r="F11" s="15"/>
      <c r="G11" s="15"/>
      <c r="H11" s="15"/>
      <c r="I11" s="15"/>
      <c r="J11" s="15"/>
      <c r="K11" s="15"/>
      <c r="L11" s="15"/>
      <c r="M11" s="15"/>
    </row>
    <row r="12" spans="1:14">
      <c r="A12" s="4" t="s">
        <v>19</v>
      </c>
      <c r="B12" s="13"/>
      <c r="C12" s="16"/>
      <c r="D12" s="15">
        <f>ROUND(+D7*C10,2)</f>
        <v>0.66</v>
      </c>
      <c r="E12" s="15">
        <f t="shared" ref="E12:M12" si="1">ROUND(+E7*D10,2)</f>
        <v>1.19</v>
      </c>
      <c r="F12" s="15">
        <f t="shared" si="1"/>
        <v>1.23</v>
      </c>
      <c r="G12" s="15">
        <f t="shared" si="1"/>
        <v>1.26</v>
      </c>
      <c r="H12" s="15">
        <f t="shared" si="1"/>
        <v>1.3</v>
      </c>
      <c r="I12" s="15">
        <f t="shared" si="1"/>
        <v>1.34</v>
      </c>
      <c r="J12" s="15">
        <f t="shared" si="1"/>
        <v>1.38</v>
      </c>
      <c r="K12" s="15">
        <f t="shared" si="1"/>
        <v>1.42</v>
      </c>
      <c r="L12" s="15">
        <f t="shared" si="1"/>
        <v>1.47</v>
      </c>
      <c r="M12" s="15">
        <f t="shared" si="1"/>
        <v>1.51</v>
      </c>
      <c r="N12" s="27"/>
    </row>
    <row r="13" spans="1:14">
      <c r="A13" s="13"/>
      <c r="B13" s="13"/>
      <c r="C13" s="16"/>
      <c r="D13" s="15"/>
      <c r="E13" s="15"/>
      <c r="F13" s="15"/>
      <c r="G13" s="15"/>
      <c r="H13" s="15"/>
      <c r="I13" s="15"/>
      <c r="J13" s="15"/>
      <c r="K13" s="15"/>
      <c r="L13" s="15"/>
      <c r="M13" s="15"/>
    </row>
    <row r="14" spans="1:14" ht="18">
      <c r="A14" s="4" t="s">
        <v>20</v>
      </c>
      <c r="C14" s="17"/>
      <c r="D14" s="18">
        <f t="shared" ref="D14:M14" si="2">SUM(D12/1000)*$B$6</f>
        <v>47.058</v>
      </c>
      <c r="E14" s="18">
        <f t="shared" si="2"/>
        <v>84.846999999999994</v>
      </c>
      <c r="F14" s="18">
        <f t="shared" si="2"/>
        <v>87.698999999999998</v>
      </c>
      <c r="G14" s="18">
        <f t="shared" si="2"/>
        <v>89.838000000000008</v>
      </c>
      <c r="H14" s="18">
        <f t="shared" si="2"/>
        <v>92.69</v>
      </c>
      <c r="I14" s="18">
        <f t="shared" si="2"/>
        <v>95.542000000000002</v>
      </c>
      <c r="J14" s="18">
        <f t="shared" si="2"/>
        <v>98.393999999999991</v>
      </c>
      <c r="K14" s="18">
        <f t="shared" si="2"/>
        <v>101.24599999999998</v>
      </c>
      <c r="L14" s="18">
        <f t="shared" si="2"/>
        <v>104.81099999999999</v>
      </c>
      <c r="M14" s="18">
        <f t="shared" si="2"/>
        <v>107.66300000000001</v>
      </c>
    </row>
    <row r="15" spans="1:14">
      <c r="A15" s="19"/>
      <c r="B15" s="28"/>
      <c r="C15" s="20"/>
      <c r="D15" s="21"/>
      <c r="E15" s="21"/>
      <c r="F15" s="21"/>
      <c r="G15" s="21"/>
      <c r="H15" s="21"/>
      <c r="I15" s="21"/>
      <c r="J15" s="21"/>
      <c r="K15" s="21"/>
      <c r="L15" s="21"/>
      <c r="M15" s="21"/>
    </row>
    <row r="16" spans="1:14">
      <c r="A16" s="19" t="s">
        <v>21</v>
      </c>
      <c r="B16" s="13"/>
      <c r="C16" s="22">
        <f t="shared" ref="C16:M16" si="3">(+C10/1000)*$B$6</f>
        <v>2762.875</v>
      </c>
      <c r="D16" s="22">
        <f t="shared" si="3"/>
        <v>2809.9329999999995</v>
      </c>
      <c r="E16" s="22">
        <f t="shared" si="3"/>
        <v>2894.78</v>
      </c>
      <c r="F16" s="22">
        <f t="shared" si="3"/>
        <v>2982.4789999999998</v>
      </c>
      <c r="G16" s="22">
        <f t="shared" si="3"/>
        <v>3072.3170000000005</v>
      </c>
      <c r="H16" s="22">
        <f t="shared" si="3"/>
        <v>3165.0070000000001</v>
      </c>
      <c r="I16" s="22">
        <f t="shared" si="3"/>
        <v>3260.549</v>
      </c>
      <c r="J16" s="22">
        <f t="shared" si="3"/>
        <v>3358.9429999999998</v>
      </c>
      <c r="K16" s="22">
        <f t="shared" si="3"/>
        <v>3460.1890000000003</v>
      </c>
      <c r="L16" s="22">
        <f t="shared" si="3"/>
        <v>3565</v>
      </c>
      <c r="M16" s="22">
        <f t="shared" si="3"/>
        <v>3672.663</v>
      </c>
    </row>
    <row r="17" spans="1:14">
      <c r="A17" s="13"/>
      <c r="B17" s="13"/>
      <c r="C17" s="23"/>
      <c r="D17" s="24"/>
      <c r="E17" s="24"/>
      <c r="F17" s="24"/>
      <c r="G17" s="24"/>
      <c r="H17" s="24"/>
      <c r="I17" s="24"/>
      <c r="J17" s="24"/>
      <c r="K17" s="24"/>
      <c r="L17" s="24"/>
      <c r="M17" s="24"/>
    </row>
    <row r="19" spans="1:14">
      <c r="A19" s="6" t="s">
        <v>22</v>
      </c>
      <c r="D19" s="25"/>
      <c r="E19" s="25"/>
      <c r="F19" s="25"/>
    </row>
    <row r="20" spans="1:14">
      <c r="A20" s="4" t="s">
        <v>23</v>
      </c>
      <c r="D20" s="26">
        <f>740012/2110000</f>
        <v>0.35071658767772512</v>
      </c>
      <c r="E20" s="26">
        <f>+E52</f>
        <v>1.8345499964980272</v>
      </c>
      <c r="F20" s="26">
        <f>+F52</f>
        <v>2.6591968648085547</v>
      </c>
      <c r="G20" s="27">
        <f>+G52</f>
        <v>2.619898388973946</v>
      </c>
      <c r="H20" s="27">
        <f t="shared" ref="H20:M20" si="4">+H52</f>
        <v>2.5811806787920655</v>
      </c>
      <c r="I20" s="27">
        <f t="shared" si="4"/>
        <v>2.5430351515192764</v>
      </c>
      <c r="J20" s="27">
        <f t="shared" si="4"/>
        <v>2.5054533512505186</v>
      </c>
      <c r="K20" s="27">
        <f t="shared" si="4"/>
        <v>2.4684269470448466</v>
      </c>
      <c r="L20" s="27">
        <f t="shared" si="4"/>
        <v>2.4319477310786666</v>
      </c>
      <c r="M20" s="27">
        <f t="shared" si="4"/>
        <v>2.3960076168262727</v>
      </c>
      <c r="N20" s="27"/>
    </row>
    <row r="22" spans="1:14" ht="18">
      <c r="A22" s="28" t="s">
        <v>24</v>
      </c>
      <c r="D22" s="67">
        <f t="shared" ref="D22:F22" si="5">+D24-C24</f>
        <v>25.0060927014218</v>
      </c>
      <c r="E22" s="67">
        <f t="shared" si="5"/>
        <v>105.79732204888754</v>
      </c>
      <c r="F22" s="67">
        <f t="shared" si="5"/>
        <v>58.797321710540587</v>
      </c>
      <c r="G22" s="67">
        <f>+G24-F24</f>
        <v>-2.8019813270075531</v>
      </c>
      <c r="H22" s="67">
        <f t="shared" ref="H22:M22" si="6">+H24-G24</f>
        <v>-2.7605727359681111</v>
      </c>
      <c r="I22" s="67">
        <f t="shared" si="6"/>
        <v>-2.7197760945498715</v>
      </c>
      <c r="J22" s="67">
        <f t="shared" si="6"/>
        <v>-2.6795823591624242</v>
      </c>
      <c r="K22" s="67">
        <f t="shared" si="6"/>
        <v>-2.6399826198643837</v>
      </c>
      <c r="L22" s="67">
        <f t="shared" si="6"/>
        <v>-2.6009680983886483</v>
      </c>
      <c r="M22" s="67">
        <f t="shared" si="6"/>
        <v>-2.5625301461956838</v>
      </c>
    </row>
    <row r="23" spans="1:14">
      <c r="A23" s="30"/>
    </row>
    <row r="24" spans="1:14">
      <c r="A24" s="30" t="s">
        <v>25</v>
      </c>
      <c r="D24" s="65">
        <f t="shared" ref="D24:F24" si="7">+(D20/1000)*$B$6</f>
        <v>25.0060927014218</v>
      </c>
      <c r="E24" s="65">
        <f t="shared" si="7"/>
        <v>130.80341475030934</v>
      </c>
      <c r="F24" s="65">
        <f t="shared" si="7"/>
        <v>189.60073646084993</v>
      </c>
      <c r="G24" s="65">
        <f>+(G20/1000)*$B$6</f>
        <v>186.79875513384238</v>
      </c>
      <c r="H24" s="65">
        <f t="shared" ref="H24:M24" si="8">+(H20/1000)*$B$6</f>
        <v>184.03818239787427</v>
      </c>
      <c r="I24" s="65">
        <f t="shared" si="8"/>
        <v>181.31840630332439</v>
      </c>
      <c r="J24" s="65">
        <f t="shared" si="8"/>
        <v>178.63882394416197</v>
      </c>
      <c r="K24" s="65">
        <f t="shared" si="8"/>
        <v>175.99884132429759</v>
      </c>
      <c r="L24" s="65">
        <f t="shared" si="8"/>
        <v>173.39787322590894</v>
      </c>
      <c r="M24" s="65">
        <f t="shared" si="8"/>
        <v>170.83534307971325</v>
      </c>
    </row>
    <row r="26" spans="1:14" s="13" customFormat="1">
      <c r="A26" s="4" t="s">
        <v>41</v>
      </c>
      <c r="D26" s="31">
        <f>+D22/C30</f>
        <v>9.050750649747745E-3</v>
      </c>
      <c r="E26" s="31">
        <f t="shared" ref="E26:M26" si="9">+E22/D30</f>
        <v>3.7319081147550497E-2</v>
      </c>
      <c r="F26" s="31">
        <f t="shared" si="9"/>
        <v>1.9433383136585217E-2</v>
      </c>
      <c r="G26" s="31">
        <f t="shared" si="9"/>
        <v>-8.8332625904725124E-4</v>
      </c>
      <c r="H26" s="31">
        <f t="shared" si="9"/>
        <v>-8.4703120213499195E-4</v>
      </c>
      <c r="I26" s="31">
        <f t="shared" si="9"/>
        <v>-8.1210492735202396E-4</v>
      </c>
      <c r="J26" s="31">
        <f t="shared" si="9"/>
        <v>-7.7852573700402396E-4</v>
      </c>
      <c r="K26" s="31">
        <f t="shared" si="9"/>
        <v>-7.4626757803752605E-4</v>
      </c>
      <c r="L26" s="31">
        <f t="shared" si="9"/>
        <v>-7.1530080729860664E-4</v>
      </c>
      <c r="M26" s="31">
        <f t="shared" si="9"/>
        <v>-6.8546212390829483E-4</v>
      </c>
      <c r="N26" s="68"/>
    </row>
    <row r="29" spans="1:14">
      <c r="A29" s="13" t="s">
        <v>27</v>
      </c>
    </row>
    <row r="30" spans="1:14">
      <c r="A30" s="4" t="s">
        <v>28</v>
      </c>
      <c r="C30" s="65">
        <f>+C16+C24</f>
        <v>2762.875</v>
      </c>
      <c r="D30" s="65">
        <f t="shared" ref="D30:M30" si="10">+D16+D24</f>
        <v>2834.9390927014215</v>
      </c>
      <c r="E30" s="65">
        <f t="shared" si="10"/>
        <v>3025.5834147503097</v>
      </c>
      <c r="F30" s="65">
        <f t="shared" si="10"/>
        <v>3172.0797364608497</v>
      </c>
      <c r="G30" s="65">
        <f t="shared" si="10"/>
        <v>3259.1157551338429</v>
      </c>
      <c r="H30" s="65">
        <f t="shared" si="10"/>
        <v>3349.0451823978742</v>
      </c>
      <c r="I30" s="65">
        <f t="shared" si="10"/>
        <v>3441.8674063033245</v>
      </c>
      <c r="J30" s="65">
        <f t="shared" si="10"/>
        <v>3537.5818239441619</v>
      </c>
      <c r="K30" s="65">
        <f t="shared" si="10"/>
        <v>3636.187841324298</v>
      </c>
      <c r="L30" s="65">
        <f t="shared" si="10"/>
        <v>3738.3978732259088</v>
      </c>
      <c r="M30" s="65">
        <f t="shared" si="10"/>
        <v>3843.4983430797133</v>
      </c>
    </row>
    <row r="31" spans="1:14" ht="16" thickBot="1"/>
    <row r="32" spans="1:14" s="30" customFormat="1" ht="17" thickTop="1" thickBot="1">
      <c r="A32" s="33" t="s">
        <v>29</v>
      </c>
      <c r="B32" s="34"/>
      <c r="C32" s="34"/>
      <c r="D32" s="34">
        <f>+D22+D14</f>
        <v>72.064092701421799</v>
      </c>
      <c r="E32" s="34">
        <f t="shared" ref="E32:M32" si="11">+E22+E14</f>
        <v>190.64432204888755</v>
      </c>
      <c r="F32" s="34">
        <f t="shared" si="11"/>
        <v>146.4963217105406</v>
      </c>
      <c r="G32" s="34">
        <f t="shared" si="11"/>
        <v>87.036018672992455</v>
      </c>
      <c r="H32" s="34">
        <f t="shared" si="11"/>
        <v>89.929427264031887</v>
      </c>
      <c r="I32" s="34">
        <f t="shared" si="11"/>
        <v>92.82222390545013</v>
      </c>
      <c r="J32" s="34">
        <f t="shared" si="11"/>
        <v>95.714417640837567</v>
      </c>
      <c r="K32" s="34">
        <f t="shared" si="11"/>
        <v>98.606017380135597</v>
      </c>
      <c r="L32" s="34">
        <f t="shared" si="11"/>
        <v>102.21003190161134</v>
      </c>
      <c r="M32" s="35">
        <f t="shared" si="11"/>
        <v>105.10046985380433</v>
      </c>
    </row>
    <row r="33" spans="1:14" ht="16" thickTop="1"/>
    <row r="34" spans="1:14">
      <c r="A34" s="4" t="s">
        <v>30</v>
      </c>
      <c r="D34" s="36">
        <f>+D20+D12</f>
        <v>1.0107165876777251</v>
      </c>
      <c r="E34" s="36">
        <f>+E12+(E20-D20)</f>
        <v>2.6738334088203022</v>
      </c>
      <c r="F34" s="36">
        <f t="shared" ref="F34:M34" si="12">+F12+(F20-E20)</f>
        <v>2.0546468683105275</v>
      </c>
      <c r="G34" s="36">
        <f t="shared" si="12"/>
        <v>1.2207015241653913</v>
      </c>
      <c r="H34" s="36">
        <f t="shared" si="12"/>
        <v>1.2612822898181195</v>
      </c>
      <c r="I34" s="36">
        <f t="shared" si="12"/>
        <v>1.301854472727211</v>
      </c>
      <c r="J34" s="36">
        <f t="shared" si="12"/>
        <v>1.3424181997312421</v>
      </c>
      <c r="K34" s="36">
        <f t="shared" si="12"/>
        <v>1.3829735957943279</v>
      </c>
      <c r="L34" s="36">
        <f t="shared" si="12"/>
        <v>1.43352078403382</v>
      </c>
      <c r="M34" s="36">
        <f t="shared" si="12"/>
        <v>1.4740598857476062</v>
      </c>
      <c r="N34" s="36"/>
    </row>
    <row r="36" spans="1:14" s="13" customFormat="1">
      <c r="A36" s="37" t="s">
        <v>31</v>
      </c>
      <c r="B36" s="38"/>
      <c r="C36" s="38"/>
      <c r="D36" s="39">
        <f>+D32/C30</f>
        <v>2.6083008714263875E-2</v>
      </c>
      <c r="E36" s="39">
        <f t="shared" ref="E36:M36" si="13">+E32/D30</f>
        <v>6.7248119206406665E-2</v>
      </c>
      <c r="F36" s="39">
        <f t="shared" si="13"/>
        <v>4.841919776408822E-2</v>
      </c>
      <c r="G36" s="39">
        <f t="shared" si="13"/>
        <v>2.7438156006160241E-2</v>
      </c>
      <c r="H36" s="39">
        <f t="shared" si="13"/>
        <v>2.7593198284649064E-2</v>
      </c>
      <c r="I36" s="39">
        <f t="shared" si="13"/>
        <v>2.7716026165699736E-2</v>
      </c>
      <c r="J36" s="39">
        <f t="shared" si="13"/>
        <v>2.7808862556863545E-2</v>
      </c>
      <c r="K36" s="39">
        <f t="shared" si="13"/>
        <v>2.7873847811157235E-2</v>
      </c>
      <c r="L36" s="39">
        <f t="shared" si="13"/>
        <v>2.810911766989092E-2</v>
      </c>
      <c r="M36" s="39">
        <f t="shared" si="13"/>
        <v>2.8113773177147638E-2</v>
      </c>
      <c r="N36" s="68"/>
    </row>
    <row r="38" spans="1:14">
      <c r="A38" s="4" t="s">
        <v>46</v>
      </c>
    </row>
    <row r="39" spans="1:14" ht="48.75" customHeight="1">
      <c r="A39" s="74" t="s">
        <v>47</v>
      </c>
      <c r="B39" s="73"/>
      <c r="C39" s="73"/>
      <c r="D39" s="73"/>
      <c r="E39" s="73"/>
      <c r="F39" s="73"/>
      <c r="G39" s="73"/>
      <c r="H39" s="73"/>
      <c r="I39" s="73"/>
      <c r="J39" s="73"/>
      <c r="K39" s="73"/>
      <c r="L39" s="73"/>
      <c r="M39" s="73"/>
    </row>
    <row r="40" spans="1:14" ht="21" customHeight="1">
      <c r="A40" s="40"/>
      <c r="B40" s="63"/>
      <c r="C40" s="63"/>
      <c r="D40" s="63"/>
      <c r="E40" s="63"/>
      <c r="F40" s="63"/>
      <c r="G40" s="63"/>
      <c r="H40" s="63"/>
      <c r="I40" s="63"/>
      <c r="J40" s="63"/>
      <c r="K40" s="63"/>
      <c r="L40" s="63"/>
      <c r="M40" s="63"/>
    </row>
    <row r="41" spans="1:14" ht="47.25" customHeight="1">
      <c r="B41" s="42" t="s">
        <v>33</v>
      </c>
      <c r="C41" s="32"/>
      <c r="D41" s="66"/>
      <c r="E41" s="32"/>
      <c r="G41" s="45"/>
      <c r="H41" s="32"/>
      <c r="I41" s="32"/>
      <c r="J41" s="32"/>
      <c r="K41" s="32"/>
      <c r="L41" s="32"/>
      <c r="M41" s="32"/>
    </row>
    <row r="42" spans="1:14" ht="21" customHeight="1">
      <c r="B42" s="4" t="s">
        <v>34</v>
      </c>
      <c r="C42" s="32"/>
      <c r="D42" s="46">
        <v>2.78</v>
      </c>
      <c r="E42" s="27"/>
      <c r="F42" s="27"/>
      <c r="G42" s="27"/>
      <c r="H42" s="32"/>
      <c r="I42" s="32"/>
      <c r="J42" s="32"/>
      <c r="K42" s="32"/>
      <c r="L42" s="32"/>
      <c r="M42" s="32"/>
    </row>
    <row r="43" spans="1:14">
      <c r="B43" s="19" t="s">
        <v>35</v>
      </c>
      <c r="D43" s="48">
        <v>7.17E-2</v>
      </c>
      <c r="E43" s="31"/>
      <c r="F43" s="31"/>
      <c r="G43" s="31"/>
    </row>
    <row r="49" spans="1:13" hidden="1">
      <c r="A49" s="49"/>
      <c r="B49" s="50" t="s">
        <v>36</v>
      </c>
      <c r="C49" s="50"/>
      <c r="D49" s="50"/>
      <c r="E49" s="50"/>
      <c r="F49" s="50"/>
      <c r="G49" s="50"/>
      <c r="H49" s="50"/>
      <c r="I49" s="50"/>
      <c r="J49" s="50"/>
      <c r="K49" s="50"/>
      <c r="L49" s="51"/>
      <c r="M49" s="51"/>
    </row>
    <row r="50" spans="1:13" hidden="1">
      <c r="A50" s="52" t="s">
        <v>37</v>
      </c>
      <c r="B50" s="53">
        <v>1.4999999999999999E-2</v>
      </c>
      <c r="C50" s="57"/>
      <c r="D50" s="54">
        <v>2110000</v>
      </c>
      <c r="E50" s="54">
        <f t="shared" ref="E50:M50" si="14">+D50*(1+$B50)</f>
        <v>2141650</v>
      </c>
      <c r="F50" s="54">
        <f t="shared" si="14"/>
        <v>2173774.75</v>
      </c>
      <c r="G50" s="54">
        <f t="shared" si="14"/>
        <v>2206381.3712499999</v>
      </c>
      <c r="H50" s="54">
        <f t="shared" si="14"/>
        <v>2239477.0918187494</v>
      </c>
      <c r="I50" s="54">
        <f t="shared" si="14"/>
        <v>2273069.2481960305</v>
      </c>
      <c r="J50" s="54">
        <f t="shared" si="14"/>
        <v>2307165.2869189708</v>
      </c>
      <c r="K50" s="54">
        <f t="shared" si="14"/>
        <v>2341772.766222755</v>
      </c>
      <c r="L50" s="54">
        <f t="shared" si="14"/>
        <v>2376899.3577160961</v>
      </c>
      <c r="M50" s="55">
        <f t="shared" si="14"/>
        <v>2412552.8480818374</v>
      </c>
    </row>
    <row r="51" spans="1:13" hidden="1">
      <c r="A51" s="52" t="s">
        <v>38</v>
      </c>
      <c r="B51" s="54"/>
      <c r="C51" s="57"/>
      <c r="D51" s="54">
        <v>740012</v>
      </c>
      <c r="E51" s="54">
        <v>3928964</v>
      </c>
      <c r="F51" s="54">
        <v>5780495</v>
      </c>
      <c r="G51" s="54">
        <v>5780495</v>
      </c>
      <c r="H51" s="54">
        <v>5780495</v>
      </c>
      <c r="I51" s="54">
        <v>5780495</v>
      </c>
      <c r="J51" s="54">
        <v>5780495</v>
      </c>
      <c r="K51" s="54">
        <v>5780495</v>
      </c>
      <c r="L51" s="54">
        <v>5780495</v>
      </c>
      <c r="M51" s="54">
        <v>5780495</v>
      </c>
    </row>
    <row r="52" spans="1:13" hidden="1">
      <c r="A52" s="56" t="s">
        <v>39</v>
      </c>
      <c r="B52" s="57"/>
      <c r="C52" s="57"/>
      <c r="D52" s="57">
        <f t="shared" ref="D52:F52" si="15">+D51/D50</f>
        <v>0.35071658767772512</v>
      </c>
      <c r="E52" s="57">
        <f t="shared" si="15"/>
        <v>1.8345499964980272</v>
      </c>
      <c r="F52" s="57">
        <f t="shared" si="15"/>
        <v>2.6591968648085547</v>
      </c>
      <c r="G52" s="57">
        <f>+G51/G50</f>
        <v>2.619898388973946</v>
      </c>
      <c r="H52" s="57">
        <f t="shared" ref="H52:M52" si="16">+H51/H50</f>
        <v>2.5811806787920655</v>
      </c>
      <c r="I52" s="57">
        <f t="shared" si="16"/>
        <v>2.5430351515192764</v>
      </c>
      <c r="J52" s="57">
        <f t="shared" si="16"/>
        <v>2.5054533512505186</v>
      </c>
      <c r="K52" s="57">
        <f t="shared" si="16"/>
        <v>2.4684269470448466</v>
      </c>
      <c r="L52" s="57">
        <f t="shared" si="16"/>
        <v>2.4319477310786666</v>
      </c>
      <c r="M52" s="58">
        <f t="shared" si="16"/>
        <v>2.3960076168262727</v>
      </c>
    </row>
    <row r="53" spans="1:13" ht="16" hidden="1" thickBot="1">
      <c r="A53" s="59" t="s">
        <v>43</v>
      </c>
      <c r="B53" s="60"/>
      <c r="C53" s="60"/>
      <c r="D53" s="61">
        <f>+(D52/1000)*$B6</f>
        <v>25.0060927014218</v>
      </c>
      <c r="E53" s="61">
        <f>+(E52/1000)*$B6</f>
        <v>130.80341475030934</v>
      </c>
      <c r="F53" s="61">
        <f>+((F52/1000)*$B6)</f>
        <v>189.60073646084993</v>
      </c>
      <c r="G53" s="61">
        <f t="shared" ref="G53:M53" si="17">+(G52/1000)*$B6</f>
        <v>186.79875513384238</v>
      </c>
      <c r="H53" s="61">
        <f t="shared" si="17"/>
        <v>184.03818239787427</v>
      </c>
      <c r="I53" s="61">
        <f t="shared" si="17"/>
        <v>181.31840630332439</v>
      </c>
      <c r="J53" s="61">
        <f t="shared" si="17"/>
        <v>178.63882394416197</v>
      </c>
      <c r="K53" s="61">
        <f t="shared" si="17"/>
        <v>175.99884132429759</v>
      </c>
      <c r="L53" s="61">
        <f t="shared" si="17"/>
        <v>173.39787322590894</v>
      </c>
      <c r="M53" s="62">
        <f t="shared" si="17"/>
        <v>170.83534307971325</v>
      </c>
    </row>
  </sheetData>
  <sheetProtection password="EA4A" sheet="1" objects="1" scenarios="1"/>
  <mergeCells count="1">
    <mergeCell ref="A39:M39"/>
  </mergeCells>
  <pageMargins left="0.7" right="0.7" top="0.75" bottom="0.75" header="0.3" footer="0.3"/>
  <pageSetup scale="68"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$75 million _1.7% base tax incr</vt:lpstr>
      <vt:lpstr>$75 million_3.02% base tax incr</vt:lpstr>
      <vt:lpstr>$85 million_1.7% base tax incr</vt:lpstr>
      <vt:lpstr>$85 million_3.02% base tax incr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WATSON, DONNA</dc:creator>
  <cp:lastModifiedBy>Wilda Stanfield</cp:lastModifiedBy>
  <cp:lastPrinted>2013-11-25T16:01:13Z</cp:lastPrinted>
  <dcterms:created xsi:type="dcterms:W3CDTF">2013-11-23T17:50:02Z</dcterms:created>
  <dcterms:modified xsi:type="dcterms:W3CDTF">2013-11-25T19:01:03Z</dcterms:modified>
</cp:coreProperties>
</file>